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Sheet1!$A$1:$AX$39</definedName>
  </definedNames>
  <calcPr calcId="145621"/>
</workbook>
</file>

<file path=xl/calcChain.xml><?xml version="1.0" encoding="utf-8"?>
<calcChain xmlns="http://schemas.openxmlformats.org/spreadsheetml/2006/main">
  <c r="AL5" i="1" l="1"/>
  <c r="AJ39" i="1"/>
  <c r="AI39" i="1"/>
  <c r="AI38" i="1"/>
  <c r="AJ37" i="1"/>
  <c r="AI37" i="1"/>
  <c r="AI36" i="1"/>
  <c r="AJ35" i="1"/>
  <c r="AI35" i="1"/>
  <c r="AI34" i="1"/>
  <c r="AI33" i="1"/>
  <c r="AI32" i="1"/>
  <c r="AJ33" i="1" s="1"/>
  <c r="AI31" i="1"/>
  <c r="AI30" i="1"/>
  <c r="AJ31" i="1" s="1"/>
  <c r="AJ29" i="1"/>
  <c r="AI29" i="1"/>
  <c r="AI28" i="1"/>
  <c r="AJ27" i="1"/>
  <c r="AI27" i="1"/>
  <c r="AI26" i="1"/>
  <c r="AI25" i="1"/>
  <c r="AI24" i="1"/>
  <c r="AJ25" i="1" s="1"/>
  <c r="AJ23" i="1"/>
  <c r="AI23" i="1"/>
  <c r="AI22" i="1"/>
  <c r="AJ21" i="1"/>
  <c r="AI21" i="1"/>
  <c r="AI20" i="1"/>
  <c r="AJ19" i="1"/>
  <c r="AI19" i="1"/>
  <c r="AI18" i="1"/>
  <c r="AI17" i="1"/>
  <c r="AI16" i="1"/>
  <c r="AJ17" i="1" s="1"/>
  <c r="AI15" i="1"/>
  <c r="AI14" i="1"/>
  <c r="AJ15" i="1" s="1"/>
  <c r="AJ13" i="1"/>
  <c r="AI13" i="1"/>
  <c r="AI12" i="1"/>
  <c r="AJ11" i="1"/>
  <c r="AI11" i="1"/>
  <c r="AI10" i="1"/>
  <c r="AI9" i="1"/>
  <c r="AI8" i="1"/>
  <c r="AJ9" i="1" s="1"/>
  <c r="AJ7" i="1"/>
  <c r="AI7" i="1"/>
  <c r="AI6" i="1"/>
  <c r="AJ5" i="1"/>
  <c r="AI5" i="1"/>
  <c r="AI4" i="1"/>
  <c r="AK39" i="1"/>
  <c r="AK38" i="1"/>
  <c r="AL39" i="1" s="1"/>
  <c r="AL37" i="1"/>
  <c r="AK37" i="1"/>
  <c r="AK36" i="1"/>
  <c r="AK35" i="1"/>
  <c r="AK34" i="1"/>
  <c r="AL35" i="1" s="1"/>
  <c r="AK33" i="1"/>
  <c r="AK32" i="1"/>
  <c r="AL33" i="1" s="1"/>
  <c r="AL31" i="1"/>
  <c r="AK31" i="1"/>
  <c r="AK30" i="1"/>
  <c r="AK29" i="1"/>
  <c r="AK28" i="1"/>
  <c r="AL29" i="1" s="1"/>
  <c r="AK27" i="1"/>
  <c r="AK26" i="1"/>
  <c r="AL27" i="1" s="1"/>
  <c r="AK25" i="1"/>
  <c r="AK24" i="1"/>
  <c r="AL25" i="1" s="1"/>
  <c r="AK23" i="1"/>
  <c r="AK22" i="1"/>
  <c r="AL23" i="1" s="1"/>
  <c r="AL21" i="1"/>
  <c r="AK21" i="1"/>
  <c r="AK20" i="1"/>
  <c r="AK19" i="1"/>
  <c r="AK18" i="1"/>
  <c r="AL19" i="1" s="1"/>
  <c r="AK17" i="1"/>
  <c r="AK16" i="1"/>
  <c r="AL17" i="1" s="1"/>
  <c r="AL15" i="1"/>
  <c r="AK15" i="1"/>
  <c r="AK14" i="1"/>
  <c r="AK13" i="1"/>
  <c r="AK12" i="1"/>
  <c r="AL13" i="1" s="1"/>
  <c r="AK11" i="1"/>
  <c r="AK10" i="1"/>
  <c r="AL11" i="1" s="1"/>
  <c r="AK9" i="1"/>
  <c r="AK8" i="1"/>
  <c r="AL9" i="1" s="1"/>
  <c r="AK7" i="1"/>
  <c r="AK6" i="1"/>
  <c r="AL7" i="1" s="1"/>
  <c r="AK5" i="1"/>
  <c r="AK4" i="1"/>
  <c r="AN39" i="1"/>
  <c r="AM39" i="1"/>
  <c r="AM38" i="1"/>
  <c r="AM37" i="1"/>
  <c r="AM36" i="1"/>
  <c r="AN37" i="1" s="1"/>
  <c r="AN35" i="1"/>
  <c r="AM35" i="1"/>
  <c r="AM34" i="1"/>
  <c r="AN33" i="1"/>
  <c r="AM33" i="1"/>
  <c r="AM32" i="1"/>
  <c r="AM31" i="1"/>
  <c r="AM30" i="1"/>
  <c r="AN31" i="1" s="1"/>
  <c r="AN29" i="1"/>
  <c r="AM29" i="1"/>
  <c r="AM28" i="1"/>
  <c r="AN27" i="1"/>
  <c r="AM27" i="1"/>
  <c r="AM26" i="1"/>
  <c r="AM25" i="1"/>
  <c r="AM24" i="1"/>
  <c r="AN25" i="1" s="1"/>
  <c r="AM23" i="1"/>
  <c r="AM22" i="1"/>
  <c r="AN23" i="1" s="1"/>
  <c r="AM21" i="1"/>
  <c r="AM20" i="1"/>
  <c r="AN21" i="1" s="1"/>
  <c r="AN19" i="1"/>
  <c r="AM19" i="1"/>
  <c r="AM18" i="1"/>
  <c r="AN17" i="1"/>
  <c r="AM17" i="1"/>
  <c r="AM16" i="1"/>
  <c r="AM15" i="1"/>
  <c r="AM14" i="1"/>
  <c r="AN15" i="1" s="1"/>
  <c r="AN13" i="1"/>
  <c r="AM13" i="1"/>
  <c r="AM12" i="1"/>
  <c r="AN11" i="1"/>
  <c r="AM11" i="1"/>
  <c r="AM10" i="1"/>
  <c r="AM9" i="1"/>
  <c r="AM8" i="1"/>
  <c r="AN9" i="1" s="1"/>
  <c r="AM7" i="1"/>
  <c r="AM6" i="1"/>
  <c r="AN7" i="1" s="1"/>
  <c r="AM5" i="1"/>
  <c r="AM4" i="1"/>
  <c r="AN5" i="1" s="1"/>
  <c r="AP39" i="1"/>
  <c r="AO39" i="1"/>
  <c r="AO38" i="1"/>
  <c r="AO37" i="1"/>
  <c r="AO36" i="1"/>
  <c r="AP37" i="1" s="1"/>
  <c r="AO35" i="1"/>
  <c r="AO34" i="1"/>
  <c r="AP35" i="1" s="1"/>
  <c r="AP33" i="1"/>
  <c r="AO33" i="1"/>
  <c r="AO32" i="1"/>
  <c r="AO31" i="1"/>
  <c r="AO30" i="1"/>
  <c r="AP31" i="1" s="1"/>
  <c r="AP29" i="1"/>
  <c r="AO29" i="1"/>
  <c r="AO28" i="1"/>
  <c r="AP27" i="1"/>
  <c r="AO27" i="1"/>
  <c r="AO26" i="1"/>
  <c r="AO25" i="1"/>
  <c r="AO24" i="1"/>
  <c r="AP25" i="1" s="1"/>
  <c r="AP23" i="1"/>
  <c r="AO23" i="1"/>
  <c r="AO22" i="1"/>
  <c r="AO21" i="1"/>
  <c r="AO20" i="1"/>
  <c r="AP21" i="1" s="1"/>
  <c r="AO19" i="1"/>
  <c r="AO18" i="1"/>
  <c r="AP19" i="1" s="1"/>
  <c r="AP17" i="1"/>
  <c r="AO17" i="1"/>
  <c r="AO16" i="1"/>
  <c r="AO15" i="1"/>
  <c r="AO14" i="1"/>
  <c r="AP15" i="1" s="1"/>
  <c r="AP13" i="1"/>
  <c r="AO13" i="1"/>
  <c r="AO12" i="1"/>
  <c r="AP11" i="1"/>
  <c r="AO11" i="1"/>
  <c r="AO10" i="1"/>
  <c r="AO9" i="1"/>
  <c r="AO8" i="1"/>
  <c r="AP9" i="1" s="1"/>
  <c r="AP7" i="1"/>
  <c r="AO7" i="1"/>
  <c r="AO6" i="1"/>
  <c r="AO5" i="1"/>
  <c r="AO4" i="1"/>
  <c r="AP5" i="1" s="1"/>
  <c r="AR39" i="1"/>
  <c r="AQ39" i="1"/>
  <c r="AQ38" i="1"/>
  <c r="AQ37" i="1"/>
  <c r="AQ36" i="1"/>
  <c r="AR37" i="1" s="1"/>
  <c r="AQ35" i="1"/>
  <c r="AQ34" i="1"/>
  <c r="AR35" i="1" s="1"/>
  <c r="AR33" i="1"/>
  <c r="AQ33" i="1"/>
  <c r="AQ32" i="1"/>
  <c r="AQ31" i="1"/>
  <c r="AQ30" i="1"/>
  <c r="AR31" i="1" s="1"/>
  <c r="AR29" i="1"/>
  <c r="AQ29" i="1"/>
  <c r="AQ28" i="1"/>
  <c r="AR27" i="1"/>
  <c r="AQ27" i="1"/>
  <c r="AQ26" i="1"/>
  <c r="AQ25" i="1"/>
  <c r="AQ24" i="1"/>
  <c r="AR25" i="1" s="1"/>
  <c r="AR23" i="1"/>
  <c r="AQ23" i="1"/>
  <c r="AQ22" i="1"/>
  <c r="AQ21" i="1"/>
  <c r="AQ20" i="1"/>
  <c r="AR21" i="1" s="1"/>
  <c r="AQ19" i="1"/>
  <c r="AQ18" i="1"/>
  <c r="AR19" i="1" s="1"/>
  <c r="AR17" i="1"/>
  <c r="AQ17" i="1"/>
  <c r="AQ16" i="1"/>
  <c r="AQ15" i="1"/>
  <c r="AQ14" i="1"/>
  <c r="AR15" i="1" s="1"/>
  <c r="AR13" i="1"/>
  <c r="AQ13" i="1"/>
  <c r="AQ12" i="1"/>
  <c r="AR11" i="1"/>
  <c r="AQ11" i="1"/>
  <c r="AQ10" i="1"/>
  <c r="AQ9" i="1"/>
  <c r="AQ8" i="1"/>
  <c r="AR9" i="1" s="1"/>
  <c r="AQ7" i="1"/>
  <c r="AQ6" i="1"/>
  <c r="AR7" i="1" s="1"/>
  <c r="AQ5" i="1"/>
  <c r="AQ4" i="1"/>
  <c r="AR5" i="1" s="1"/>
  <c r="AT39" i="1"/>
  <c r="AS39" i="1"/>
  <c r="AS38" i="1"/>
  <c r="AS37" i="1"/>
  <c r="AS36" i="1"/>
  <c r="AT37" i="1" s="1"/>
  <c r="AT35" i="1"/>
  <c r="AS35" i="1"/>
  <c r="AS34" i="1"/>
  <c r="AT33" i="1"/>
  <c r="AS33" i="1"/>
  <c r="AS32" i="1"/>
  <c r="AS31" i="1"/>
  <c r="AS30" i="1"/>
  <c r="AT31" i="1" s="1"/>
  <c r="AT29" i="1"/>
  <c r="AS29" i="1"/>
  <c r="AS28" i="1"/>
  <c r="AS27" i="1"/>
  <c r="AS26" i="1"/>
  <c r="AT27" i="1" s="1"/>
  <c r="AS25" i="1"/>
  <c r="AS24" i="1"/>
  <c r="AT25" i="1" s="1"/>
  <c r="AT23" i="1"/>
  <c r="AS23" i="1"/>
  <c r="AS22" i="1"/>
  <c r="AS21" i="1"/>
  <c r="AS20" i="1"/>
  <c r="AT21" i="1" s="1"/>
  <c r="AT19" i="1"/>
  <c r="AS19" i="1"/>
  <c r="AS18" i="1"/>
  <c r="AT17" i="1"/>
  <c r="AS17" i="1"/>
  <c r="AS16" i="1"/>
  <c r="AS15" i="1"/>
  <c r="AS14" i="1"/>
  <c r="AT15" i="1" s="1"/>
  <c r="AT13" i="1"/>
  <c r="AS13" i="1"/>
  <c r="AS12" i="1"/>
  <c r="AS11" i="1"/>
  <c r="AS10" i="1"/>
  <c r="AT11" i="1" s="1"/>
  <c r="AS9" i="1"/>
  <c r="AS8" i="1"/>
  <c r="AT9" i="1" s="1"/>
  <c r="AT7" i="1"/>
  <c r="AS7" i="1"/>
  <c r="AS6" i="1"/>
  <c r="AS5" i="1"/>
  <c r="AS4" i="1"/>
  <c r="AT5" i="1" s="1"/>
  <c r="AU39" i="1"/>
  <c r="AU38" i="1"/>
  <c r="AV39" i="1" s="1"/>
  <c r="AU37" i="1"/>
  <c r="AU36" i="1"/>
  <c r="AV37" i="1" s="1"/>
  <c r="AU35" i="1"/>
  <c r="AU34" i="1"/>
  <c r="AV35" i="1" s="1"/>
  <c r="AV33" i="1"/>
  <c r="AU33" i="1"/>
  <c r="AU32" i="1"/>
  <c r="AU31" i="1"/>
  <c r="AU30" i="1"/>
  <c r="AV31" i="1" s="1"/>
  <c r="AU29" i="1"/>
  <c r="AU28" i="1"/>
  <c r="AV29" i="1" s="1"/>
  <c r="AV27" i="1"/>
  <c r="AU27" i="1"/>
  <c r="AU26" i="1"/>
  <c r="AU25" i="1"/>
  <c r="AU24" i="1"/>
  <c r="AV25" i="1" s="1"/>
  <c r="AU23" i="1"/>
  <c r="AU22" i="1"/>
  <c r="AV23" i="1" s="1"/>
  <c r="AU21" i="1"/>
  <c r="AU20" i="1"/>
  <c r="AV21" i="1" s="1"/>
  <c r="AU19" i="1"/>
  <c r="AU18" i="1"/>
  <c r="AV19" i="1" s="1"/>
  <c r="AV17" i="1"/>
  <c r="AU17" i="1"/>
  <c r="AU16" i="1"/>
  <c r="AU15" i="1"/>
  <c r="AU14" i="1"/>
  <c r="AV15" i="1" s="1"/>
  <c r="AV13" i="1"/>
  <c r="AU13" i="1"/>
  <c r="AU12" i="1"/>
  <c r="AV11" i="1"/>
  <c r="AU11" i="1"/>
  <c r="AU10" i="1"/>
  <c r="AU9" i="1"/>
  <c r="AU8" i="1"/>
  <c r="AV9" i="1" s="1"/>
  <c r="AU7" i="1"/>
  <c r="AU6" i="1"/>
  <c r="AV7" i="1" s="1"/>
  <c r="AU5" i="1"/>
  <c r="AU4" i="1"/>
  <c r="AV5" i="1" s="1"/>
  <c r="AX39" i="1"/>
  <c r="AX37" i="1"/>
  <c r="AX35" i="1"/>
  <c r="AX33" i="1"/>
  <c r="AX31" i="1"/>
  <c r="AX29" i="1"/>
  <c r="AX27" i="1"/>
  <c r="AX25" i="1"/>
  <c r="AX23" i="1"/>
  <c r="AX21" i="1"/>
  <c r="AX19" i="1"/>
  <c r="AX17" i="1"/>
  <c r="AX15" i="1"/>
  <c r="AX13" i="1"/>
  <c r="AX11" i="1"/>
  <c r="AX9" i="1"/>
  <c r="AX7" i="1"/>
  <c r="AX5" i="1"/>
  <c r="A30" i="1" l="1"/>
  <c r="A31" i="1" s="1"/>
  <c r="A28" i="1"/>
  <c r="B29" i="1" s="1"/>
  <c r="A26" i="1"/>
  <c r="B27" i="1" s="1"/>
  <c r="A24" i="1"/>
  <c r="A25" i="1" s="1"/>
  <c r="B23" i="1"/>
  <c r="A23" i="1"/>
  <c r="A22" i="1"/>
  <c r="A20" i="1"/>
  <c r="B21" i="1" s="1"/>
  <c r="A18" i="1"/>
  <c r="A19" i="1" s="1"/>
  <c r="B17" i="1"/>
  <c r="A16" i="1"/>
  <c r="A17" i="1" s="1"/>
  <c r="A14" i="1"/>
  <c r="B15" i="1" s="1"/>
  <c r="D31" i="1"/>
  <c r="C31" i="1"/>
  <c r="C30" i="1"/>
  <c r="C28" i="1"/>
  <c r="D29" i="1" s="1"/>
  <c r="C26" i="1"/>
  <c r="D27" i="1" s="1"/>
  <c r="C24" i="1"/>
  <c r="D25" i="1" s="1"/>
  <c r="D23" i="1"/>
  <c r="C23" i="1"/>
  <c r="C22" i="1"/>
  <c r="C21" i="1"/>
  <c r="C20" i="1"/>
  <c r="D21" i="1" s="1"/>
  <c r="C18" i="1"/>
  <c r="C19" i="1" s="1"/>
  <c r="D17" i="1"/>
  <c r="C16" i="1"/>
  <c r="C17" i="1" s="1"/>
  <c r="D15" i="1"/>
  <c r="C15" i="1"/>
  <c r="C14" i="1"/>
  <c r="F31" i="1"/>
  <c r="E31" i="1"/>
  <c r="E30" i="1"/>
  <c r="E28" i="1"/>
  <c r="F29" i="1" s="1"/>
  <c r="E27" i="1"/>
  <c r="E26" i="1"/>
  <c r="F27" i="1" s="1"/>
  <c r="F25" i="1"/>
  <c r="E25" i="1"/>
  <c r="E24" i="1"/>
  <c r="E22" i="1"/>
  <c r="F23" i="1" s="1"/>
  <c r="F21" i="1"/>
  <c r="E21" i="1"/>
  <c r="E20" i="1"/>
  <c r="F19" i="1"/>
  <c r="E18" i="1"/>
  <c r="E19" i="1" s="1"/>
  <c r="E16" i="1"/>
  <c r="F17" i="1" s="1"/>
  <c r="F15" i="1"/>
  <c r="E15" i="1"/>
  <c r="E14" i="1"/>
  <c r="H31" i="1"/>
  <c r="G31" i="1"/>
  <c r="G30" i="1"/>
  <c r="G28" i="1"/>
  <c r="H29" i="1" s="1"/>
  <c r="H27" i="1"/>
  <c r="G27" i="1"/>
  <c r="G26" i="1"/>
  <c r="G24" i="1"/>
  <c r="H25" i="1" s="1"/>
  <c r="G22" i="1"/>
  <c r="G23" i="1" s="1"/>
  <c r="H21" i="1"/>
  <c r="G21" i="1"/>
  <c r="G20" i="1"/>
  <c r="G18" i="1"/>
  <c r="H19" i="1" s="1"/>
  <c r="G16" i="1"/>
  <c r="H17" i="1" s="1"/>
  <c r="H15" i="1"/>
  <c r="G15" i="1"/>
  <c r="G14" i="1"/>
  <c r="J31" i="1"/>
  <c r="I31" i="1"/>
  <c r="I30" i="1"/>
  <c r="I28" i="1"/>
  <c r="J29" i="1" s="1"/>
  <c r="I26" i="1"/>
  <c r="J27" i="1" s="1"/>
  <c r="J25" i="1"/>
  <c r="I25" i="1"/>
  <c r="I24" i="1"/>
  <c r="I22" i="1"/>
  <c r="J23" i="1" s="1"/>
  <c r="I20" i="1"/>
  <c r="I21" i="1" s="1"/>
  <c r="J19" i="1"/>
  <c r="I18" i="1"/>
  <c r="I19" i="1" s="1"/>
  <c r="I16" i="1"/>
  <c r="J17" i="1" s="1"/>
  <c r="J15" i="1"/>
  <c r="I15" i="1"/>
  <c r="I14" i="1"/>
  <c r="K31" i="1"/>
  <c r="K30" i="1"/>
  <c r="L31" i="1" s="1"/>
  <c r="K28" i="1"/>
  <c r="L29" i="1" s="1"/>
  <c r="K26" i="1"/>
  <c r="L27" i="1" s="1"/>
  <c r="K24" i="1"/>
  <c r="K25" i="1" s="1"/>
  <c r="L23" i="1"/>
  <c r="K23" i="1"/>
  <c r="K22" i="1"/>
  <c r="K21" i="1"/>
  <c r="K20" i="1"/>
  <c r="L21" i="1" s="1"/>
  <c r="K18" i="1"/>
  <c r="K19" i="1" s="1"/>
  <c r="L17" i="1"/>
  <c r="K16" i="1"/>
  <c r="K17" i="1" s="1"/>
  <c r="K14" i="1"/>
  <c r="L15" i="1" s="1"/>
  <c r="N31" i="1"/>
  <c r="M31" i="1"/>
  <c r="M30" i="1"/>
  <c r="M28" i="1"/>
  <c r="N29" i="1" s="1"/>
  <c r="M26" i="1"/>
  <c r="N27" i="1" s="1"/>
  <c r="N25" i="1"/>
  <c r="M24" i="1"/>
  <c r="M25" i="1" s="1"/>
  <c r="N23" i="1"/>
  <c r="M23" i="1"/>
  <c r="M22" i="1"/>
  <c r="M20" i="1"/>
  <c r="M21" i="1" s="1"/>
  <c r="M18" i="1"/>
  <c r="N19" i="1" s="1"/>
  <c r="N17" i="1"/>
  <c r="M16" i="1"/>
  <c r="M17" i="1" s="1"/>
  <c r="N15" i="1"/>
  <c r="M15" i="1"/>
  <c r="M14" i="1"/>
  <c r="P31" i="1"/>
  <c r="O31" i="1"/>
  <c r="O30" i="1"/>
  <c r="P29" i="1"/>
  <c r="O29" i="1"/>
  <c r="O28" i="1"/>
  <c r="O26" i="1"/>
  <c r="P27" i="1" s="1"/>
  <c r="O24" i="1"/>
  <c r="O25" i="1" s="1"/>
  <c r="P23" i="1"/>
  <c r="O22" i="1"/>
  <c r="O23" i="1" s="1"/>
  <c r="O20" i="1"/>
  <c r="P21" i="1" s="1"/>
  <c r="O18" i="1"/>
  <c r="P19" i="1" s="1"/>
  <c r="O16" i="1"/>
  <c r="P17" i="1" s="1"/>
  <c r="O15" i="1"/>
  <c r="O14" i="1"/>
  <c r="P15" i="1" s="1"/>
  <c r="R31" i="1"/>
  <c r="Q31" i="1"/>
  <c r="Q30" i="1"/>
  <c r="R29" i="1"/>
  <c r="Q29" i="1"/>
  <c r="Q28" i="1"/>
  <c r="Q26" i="1"/>
  <c r="R27" i="1" s="1"/>
  <c r="Q24" i="1"/>
  <c r="R25" i="1" s="1"/>
  <c r="R23" i="1"/>
  <c r="Q22" i="1"/>
  <c r="Q23" i="1" s="1"/>
  <c r="Q20" i="1"/>
  <c r="Q21" i="1" s="1"/>
  <c r="Q18" i="1"/>
  <c r="R19" i="1" s="1"/>
  <c r="Q16" i="1"/>
  <c r="R17" i="1" s="1"/>
  <c r="R15" i="1"/>
  <c r="Q15" i="1"/>
  <c r="Q14" i="1"/>
  <c r="T31" i="1"/>
  <c r="S31" i="1"/>
  <c r="S30" i="1"/>
  <c r="S28" i="1"/>
  <c r="S29" i="1" s="1"/>
  <c r="T27" i="1"/>
  <c r="S26" i="1"/>
  <c r="S27" i="1" s="1"/>
  <c r="S24" i="1"/>
  <c r="S25" i="1" s="1"/>
  <c r="S22" i="1"/>
  <c r="S23" i="1" s="1"/>
  <c r="S20" i="1"/>
  <c r="T21" i="1" s="1"/>
  <c r="S18" i="1"/>
  <c r="T19" i="1" s="1"/>
  <c r="T17" i="1"/>
  <c r="S17" i="1"/>
  <c r="S16" i="1"/>
  <c r="T15" i="1"/>
  <c r="S15" i="1"/>
  <c r="S14" i="1"/>
  <c r="V31" i="1"/>
  <c r="U31" i="1"/>
  <c r="U30" i="1"/>
  <c r="V29" i="1"/>
  <c r="U29" i="1"/>
  <c r="U28" i="1"/>
  <c r="U26" i="1"/>
  <c r="V27" i="1" s="1"/>
  <c r="V25" i="1"/>
  <c r="U24" i="1"/>
  <c r="U25" i="1" s="1"/>
  <c r="V23" i="1"/>
  <c r="U22" i="1"/>
  <c r="U23" i="1" s="1"/>
  <c r="U20" i="1"/>
  <c r="V21" i="1" s="1"/>
  <c r="U18" i="1"/>
  <c r="V19" i="1" s="1"/>
  <c r="U16" i="1"/>
  <c r="V17" i="1" s="1"/>
  <c r="V15" i="1"/>
  <c r="U15" i="1"/>
  <c r="U14" i="1"/>
  <c r="W30" i="1"/>
  <c r="X31" i="1" s="1"/>
  <c r="X29" i="1"/>
  <c r="W29" i="1"/>
  <c r="W28" i="1"/>
  <c r="W27" i="1"/>
  <c r="W26" i="1"/>
  <c r="X27" i="1" s="1"/>
  <c r="W24" i="1"/>
  <c r="X25" i="1" s="1"/>
  <c r="X23" i="1"/>
  <c r="W22" i="1"/>
  <c r="W23" i="1" s="1"/>
  <c r="X21" i="1"/>
  <c r="W21" i="1"/>
  <c r="W20" i="1"/>
  <c r="W18" i="1"/>
  <c r="X19" i="1" s="1"/>
  <c r="W16" i="1"/>
  <c r="X17" i="1" s="1"/>
  <c r="W14" i="1"/>
  <c r="W15" i="1" s="1"/>
  <c r="Y30" i="1"/>
  <c r="Z31" i="1" s="1"/>
  <c r="Y28" i="1"/>
  <c r="Z29" i="1" s="1"/>
  <c r="Y26" i="1"/>
  <c r="Z27" i="1" s="1"/>
  <c r="Z25" i="1"/>
  <c r="Y25" i="1"/>
  <c r="Y24" i="1"/>
  <c r="Z23" i="1"/>
  <c r="Y23" i="1"/>
  <c r="Y22" i="1"/>
  <c r="Y20" i="1"/>
  <c r="Z21" i="1" s="1"/>
  <c r="Z19" i="1"/>
  <c r="Y18" i="1"/>
  <c r="Y19" i="1" s="1"/>
  <c r="Z17" i="1"/>
  <c r="Y16" i="1"/>
  <c r="Y17" i="1" s="1"/>
  <c r="Y14" i="1"/>
  <c r="Y15" i="1" s="1"/>
  <c r="AB31" i="1"/>
  <c r="AA31" i="1"/>
  <c r="AA30" i="1"/>
  <c r="AA28" i="1"/>
  <c r="AA29" i="1" s="1"/>
  <c r="AA26" i="1"/>
  <c r="AB27" i="1" s="1"/>
  <c r="AA24" i="1"/>
  <c r="AA25" i="1" s="1"/>
  <c r="AB23" i="1"/>
  <c r="AA23" i="1"/>
  <c r="AA22" i="1"/>
  <c r="AA20" i="1"/>
  <c r="AB21" i="1" s="1"/>
  <c r="AA18" i="1"/>
  <c r="AA19" i="1" s="1"/>
  <c r="AB17" i="1"/>
  <c r="AA16" i="1"/>
  <c r="AA17" i="1" s="1"/>
  <c r="AA15" i="1"/>
  <c r="AA14" i="1"/>
  <c r="AB15" i="1" s="1"/>
  <c r="AD31" i="1"/>
  <c r="AC30" i="1"/>
  <c r="AC31" i="1" s="1"/>
  <c r="AC28" i="1"/>
  <c r="AD29" i="1" s="1"/>
  <c r="AC26" i="1"/>
  <c r="AD27" i="1" s="1"/>
  <c r="AC24" i="1"/>
  <c r="AD25" i="1" s="1"/>
  <c r="AD23" i="1"/>
  <c r="AC23" i="1"/>
  <c r="AC22" i="1"/>
  <c r="AC21" i="1"/>
  <c r="AC20" i="1"/>
  <c r="AD21" i="1" s="1"/>
  <c r="AC18" i="1"/>
  <c r="AD19" i="1" s="1"/>
  <c r="AD17" i="1"/>
  <c r="AC16" i="1"/>
  <c r="AC17" i="1" s="1"/>
  <c r="AD15" i="1"/>
  <c r="AC14" i="1"/>
  <c r="AC15" i="1" s="1"/>
  <c r="AF31" i="1"/>
  <c r="AE31" i="1"/>
  <c r="AF29" i="1"/>
  <c r="AE29" i="1"/>
  <c r="AF27" i="1"/>
  <c r="AE27" i="1"/>
  <c r="AF25" i="1"/>
  <c r="AE25" i="1"/>
  <c r="AF23" i="1"/>
  <c r="AE23" i="1"/>
  <c r="AF21" i="1"/>
  <c r="AE21" i="1"/>
  <c r="AF19" i="1"/>
  <c r="AE19" i="1"/>
  <c r="AF17" i="1"/>
  <c r="AE17" i="1"/>
  <c r="AF15" i="1"/>
  <c r="AE15" i="1"/>
  <c r="B19" i="1" l="1"/>
  <c r="B25" i="1"/>
  <c r="A21" i="1"/>
  <c r="B31" i="1"/>
  <c r="A27" i="1"/>
  <c r="A29" i="1"/>
  <c r="A15" i="1"/>
  <c r="C29" i="1"/>
  <c r="C27" i="1"/>
  <c r="D19" i="1"/>
  <c r="C25" i="1"/>
  <c r="E17" i="1"/>
  <c r="E23" i="1"/>
  <c r="E29" i="1"/>
  <c r="G17" i="1"/>
  <c r="H23" i="1"/>
  <c r="G19" i="1"/>
  <c r="G25" i="1"/>
  <c r="G29" i="1"/>
  <c r="J21" i="1"/>
  <c r="I27" i="1"/>
  <c r="I17" i="1"/>
  <c r="I23" i="1"/>
  <c r="I29" i="1"/>
  <c r="K29" i="1"/>
  <c r="L19" i="1"/>
  <c r="K15" i="1"/>
  <c r="L25" i="1"/>
  <c r="K27" i="1"/>
  <c r="N21" i="1"/>
  <c r="M27" i="1"/>
  <c r="M29" i="1"/>
  <c r="M19" i="1"/>
  <c r="O19" i="1"/>
  <c r="P25" i="1"/>
  <c r="O21" i="1"/>
  <c r="O27" i="1"/>
  <c r="O17" i="1"/>
  <c r="Q19" i="1"/>
  <c r="R21" i="1"/>
  <c r="Q27" i="1"/>
  <c r="Q17" i="1"/>
  <c r="Q25" i="1"/>
  <c r="T23" i="1"/>
  <c r="T25" i="1"/>
  <c r="S21" i="1"/>
  <c r="S19" i="1"/>
  <c r="T29" i="1"/>
  <c r="U21" i="1"/>
  <c r="U27" i="1"/>
  <c r="U17" i="1"/>
  <c r="U19" i="1"/>
  <c r="W19" i="1"/>
  <c r="X15" i="1"/>
  <c r="W17" i="1"/>
  <c r="W25" i="1"/>
  <c r="W31" i="1"/>
  <c r="Z15" i="1"/>
  <c r="Y21" i="1"/>
  <c r="Y27" i="1"/>
  <c r="Y29" i="1"/>
  <c r="Y31" i="1"/>
  <c r="AB29" i="1"/>
  <c r="AB25" i="1"/>
  <c r="AA21" i="1"/>
  <c r="AA27" i="1"/>
  <c r="AB19" i="1"/>
  <c r="AC27" i="1"/>
  <c r="AC29" i="1"/>
  <c r="AC19" i="1"/>
  <c r="AC25" i="1"/>
  <c r="AW39" i="1"/>
  <c r="AW37" i="1"/>
  <c r="AW35" i="1"/>
  <c r="AW33" i="1"/>
  <c r="AW31" i="1"/>
  <c r="AW29" i="1"/>
  <c r="AW27" i="1"/>
  <c r="AW25" i="1"/>
  <c r="AW23" i="1"/>
  <c r="AW21" i="1"/>
  <c r="AW19" i="1"/>
  <c r="AW17" i="1"/>
  <c r="AW15" i="1"/>
  <c r="AW13" i="1"/>
  <c r="AW11" i="1"/>
  <c r="AW9" i="1"/>
  <c r="AW7" i="1"/>
  <c r="AW5" i="1"/>
  <c r="AW4" i="1" l="1"/>
  <c r="C39" i="1" l="1"/>
  <c r="B39" i="1"/>
  <c r="A39" i="1"/>
  <c r="AE30" i="1" l="1"/>
  <c r="AE28" i="1"/>
  <c r="AE26" i="1"/>
  <c r="AE24" i="1"/>
  <c r="AE22" i="1"/>
  <c r="AE20" i="1"/>
  <c r="AE18" i="1"/>
  <c r="AE16" i="1"/>
  <c r="AE14" i="1"/>
  <c r="AW38" i="1"/>
  <c r="AW36" i="1"/>
  <c r="AW34" i="1"/>
  <c r="AW32" i="1"/>
  <c r="AW30" i="1"/>
  <c r="AW28" i="1"/>
  <c r="AW26" i="1"/>
  <c r="AW24" i="1"/>
  <c r="AW22" i="1"/>
  <c r="AW20" i="1"/>
  <c r="AW18" i="1"/>
  <c r="AW16" i="1"/>
  <c r="AW14" i="1"/>
  <c r="AW12" i="1"/>
  <c r="AW10" i="1"/>
  <c r="AW8" i="1"/>
  <c r="AW6" i="1"/>
</calcChain>
</file>

<file path=xl/sharedStrings.xml><?xml version="1.0" encoding="utf-8"?>
<sst xmlns="http://schemas.openxmlformats.org/spreadsheetml/2006/main" count="61" uniqueCount="30">
  <si>
    <t>Outputs</t>
  </si>
  <si>
    <t>Inputs</t>
  </si>
  <si>
    <t>Enter:</t>
  </si>
  <si>
    <t>Leave blank for empty slots</t>
  </si>
  <si>
    <t>&lt;----</t>
  </si>
  <si>
    <t>NV8144 Port Enumeration</t>
  </si>
  <si>
    <t>MADI</t>
  </si>
  <si>
    <t>Emb</t>
  </si>
  <si>
    <t>Dis</t>
  </si>
  <si>
    <t>"Dis" for disembedder cards</t>
  </si>
  <si>
    <t>Enter, in the header, for inputs:</t>
  </si>
  <si>
    <t>Std</t>
  </si>
  <si>
    <t>AES</t>
  </si>
  <si>
    <t>"AES" for AES cards</t>
  </si>
  <si>
    <t>Customer Name &amp; Pertinent Info</t>
  </si>
  <si>
    <t>Fiber</t>
  </si>
  <si>
    <t>"Fiber" for standard-fiber cards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</si>
  <si>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</si>
  <si>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</si>
  <si>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</si>
  <si>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</si>
  <si>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FS</t>
  </si>
  <si>
    <t xml:space="preserve">"FS" for frame sync (a.k.a. APC II) cards </t>
  </si>
  <si>
    <t>M3</t>
  </si>
  <si>
    <t>IP out</t>
  </si>
  <si>
    <t>IP in</t>
  </si>
  <si>
    <t>"IP out" for IP gateway output cards</t>
  </si>
  <si>
    <t>"M3" for M3 output cards</t>
  </si>
  <si>
    <t>"IP in" for IP gateway input cards</t>
  </si>
  <si>
    <t>Note: for M3 cards, the two ports not on the M3 connector are labeled "Coax"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</si>
</sst>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728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BEBEFF"/>
      <color rgb="FFDAC1DD"/>
      <color rgb="FFC8BEDC"/>
      <color rgb="FFBEB4DC"/>
      <color rgb="FFCEB4E9"/>
      <color rgb="FFCEB4D7"/>
      <color rgb="FFCCFFAF"/>
      <color rgb="FFFFDCDC"/>
      <color rgb="FFFFFFA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X1" zoomScaleNormal="100" workbookViewId="0">
      <selection activeCell="AZ13" sqref="AZ13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9" width="4.28515625" style="2" customWidth="1"/>
    <col min="50" max="50" width="4.28515625" style="4" customWidth="1"/>
    <col min="51" max="51" width="9.140625" style="2"/>
    <col min="52" max="52" width="45.5703125" style="13" customWidth="1"/>
    <col min="56" max="56" width="9.140625" hidden="1" customWidth="1"/>
  </cols>
  <sheetData>
    <row r="1" spans="1:56" ht="30.95" customHeight="1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AI1" s="30" t="s">
        <v>0</v>
      </c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6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25"/>
      <c r="AH2" s="25"/>
      <c r="AI2" s="32">
        <v>8</v>
      </c>
      <c r="AJ2" s="32"/>
      <c r="AK2" s="32">
        <v>7</v>
      </c>
      <c r="AL2" s="32"/>
      <c r="AM2" s="32">
        <v>6</v>
      </c>
      <c r="AN2" s="32"/>
      <c r="AO2" s="32">
        <v>5</v>
      </c>
      <c r="AP2" s="32"/>
      <c r="AQ2" s="32">
        <v>4</v>
      </c>
      <c r="AR2" s="32"/>
      <c r="AS2" s="32">
        <v>3</v>
      </c>
      <c r="AT2" s="32"/>
      <c r="AU2" s="32">
        <v>2</v>
      </c>
      <c r="AV2" s="32"/>
      <c r="AW2" s="32">
        <v>1</v>
      </c>
      <c r="AX2" s="32"/>
      <c r="AZ2" s="14" t="s">
        <v>2</v>
      </c>
      <c r="BD2" s="28"/>
    </row>
    <row r="3" spans="1:56" s="1" customFormat="1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26"/>
      <c r="AH3" s="26"/>
      <c r="AI3" s="33" t="s">
        <v>24</v>
      </c>
      <c r="AJ3" s="34"/>
      <c r="AK3" s="33" t="s">
        <v>23</v>
      </c>
      <c r="AL3" s="34"/>
      <c r="AM3" s="33" t="s">
        <v>15</v>
      </c>
      <c r="AN3" s="34"/>
      <c r="AO3" s="33" t="s">
        <v>12</v>
      </c>
      <c r="AP3" s="34"/>
      <c r="AQ3" s="33" t="s">
        <v>6</v>
      </c>
      <c r="AR3" s="34"/>
      <c r="AS3" s="33" t="s">
        <v>7</v>
      </c>
      <c r="AT3" s="34"/>
      <c r="AU3" s="33" t="s">
        <v>11</v>
      </c>
      <c r="AV3" s="34"/>
      <c r="AW3" s="33"/>
      <c r="AX3" s="34"/>
      <c r="AY3" s="20" t="s">
        <v>4</v>
      </c>
      <c r="AZ3" s="14" t="s">
        <v>17</v>
      </c>
      <c r="BD3" s="13" t="s">
        <v>11</v>
      </c>
    </row>
    <row r="4" spans="1:56" s="1" customFormat="1" ht="15" customHeight="1" x14ac:dyDescent="0.25">
      <c r="A4" s="21"/>
      <c r="B4" s="22"/>
      <c r="C4" s="21"/>
      <c r="D4" s="22"/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9">
        <f>(AI$2)*18-17</f>
        <v>127</v>
      </c>
      <c r="AJ4" s="6"/>
      <c r="AK4" s="9">
        <f>(AK$2)*18-17</f>
        <v>109</v>
      </c>
      <c r="AL4" s="6"/>
      <c r="AM4" s="9">
        <f>(AM$2)*18-17</f>
        <v>91</v>
      </c>
      <c r="AN4" s="6"/>
      <c r="AO4" s="9">
        <f>(AO$2)*18-17</f>
        <v>73</v>
      </c>
      <c r="AP4" s="6"/>
      <c r="AQ4" s="9">
        <f>(AQ$2)*18-17</f>
        <v>55</v>
      </c>
      <c r="AR4" s="6"/>
      <c r="AS4" s="9">
        <f>(AS$2)*18-17</f>
        <v>37</v>
      </c>
      <c r="AT4" s="6"/>
      <c r="AU4" s="9">
        <f>(AU$2)*18-17</f>
        <v>19</v>
      </c>
      <c r="AV4" s="6"/>
      <c r="AW4" s="9">
        <f>(AW$2)*18-17</f>
        <v>1</v>
      </c>
      <c r="AX4" s="6"/>
      <c r="AY4" s="3"/>
      <c r="AZ4" s="16" t="s">
        <v>18</v>
      </c>
      <c r="BD4" s="13" t="s">
        <v>7</v>
      </c>
    </row>
    <row r="5" spans="1:56" s="5" customFormat="1" ht="12.75" customHeight="1" x14ac:dyDescent="0.25">
      <c r="A5" s="23"/>
      <c r="B5" s="24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10">
        <f>IF(OR(AI$3="M3",AI$3="S",AI$3="STD",AI$3="",AI$3="A",AI$3="AES",AI$3="F",AI$3="Fiber")," ",IF(OR(AI$3="E",AI$3="EMB"),IF(MOD(AI4,9)=0,"—",16*AI4-15),IF(OR(AI$3="M",AI$3="MADI"),"—",IF(OR(AI$3="IPO",AI$3="IP out"),IF(MOD(AI4-1,18)&gt;=8,"—",16*AI4-15),"Err"))))</f>
        <v>2017</v>
      </c>
      <c r="AJ5" s="7">
        <f>IF(OR(AI$3="M3",AI$3="S",AI$3="STD",AI$3="",AI$3="A",AI$3="AES",AI$3="F",AI$3="Fiber"),
IF(AND(AI$3="M3",MOD(AI4-1,9)=8),"Coax"," "),IF(OR(AI$3="E",AI$3="EMB"),IF(MOD(AI4,9)=0,"—",16*AI4),IF(OR(AI$3="M",AI$3="MADI"),"—",IF(OR(AI$3="IPO",AI$3="IP out"),IF(MOD(AI4-1,18)&gt;=8,"—",16*AI4),"Err"))))</f>
        <v>2032</v>
      </c>
      <c r="AK5" s="10" t="str">
        <f>IF(OR(AK$3="M3",AK$3="S",AK$3="STD",AK$3="",AK$3="A",AK$3="AES",AK$3="F",AK$3="Fiber")," ",IF(OR(AK$3="E",AK$3="EMB"),IF(MOD(AK4,9)=0,"—",16*AK4-15),IF(OR(AK$3="M",AK$3="MADI"),"—",IF(OR(AK$3="IPO",AK$3="IP out"),IF(MOD(AK4-1,18)&gt;=8,"—",16*AK4-15),"Err"))))</f>
        <v xml:space="preserve"> </v>
      </c>
      <c r="AL5" s="7" t="str">
        <f>IF(OR(AK$3="M3",AK$3="S",AK$3="STD",AK$3="",AK$3="A",AK$3="AES",AK$3="F",AK$3="Fiber"),
IF(AND(AK$3="M3",MOD(AK4-1,9)=8),"Coax"," "),IF(OR(AK$3="E",AK$3="EMB"),IF(MOD(AK4,9)=0,"—",16*AK4),IF(OR(AK$3="M",AK$3="MADI"),"—",IF(OR(AK$3="IPO",AK$3="IP out"),IF(MOD(AK4-1,18)&gt;=8,"—",16*AK4),"Err"))))</f>
        <v xml:space="preserve"> </v>
      </c>
      <c r="AM5" s="10" t="str">
        <f>IF(OR(AM$3="M3",AM$3="S",AM$3="STD",AM$3="",AM$3="A",AM$3="AES",AM$3="F",AM$3="Fiber")," ",IF(OR(AM$3="E",AM$3="EMB"),IF(MOD(AM4,9)=0,"—",16*AM4-15),IF(OR(AM$3="M",AM$3="MADI"),"—",IF(OR(AM$3="IPO",AM$3="IP out"),IF(MOD(AM4-1,18)&gt;=8,"—",16*AM4-15),"Err"))))</f>
        <v xml:space="preserve"> </v>
      </c>
      <c r="AN5" s="7" t="str">
        <f>IF(OR(AM$3="M3",AM$3="S",AM$3="STD",AM$3="",AM$3="A",AM$3="AES",AM$3="F",AM$3="Fiber"),
IF(AND(AM$3="M3",MOD(AM4-1,9)=8),"Coax"," "),IF(OR(AM$3="E",AM$3="EMB"),IF(MOD(AM4,9)=0,"—",16*AM4),IF(OR(AM$3="M",AM$3="MADI"),"—",IF(OR(AM$3="IPO",AM$3="IP out"),IF(MOD(AM4-1,18)&gt;=8,"—",16*AM4),"Err"))))</f>
        <v xml:space="preserve"> </v>
      </c>
      <c r="AO5" s="10" t="str">
        <f>IF(OR(AO$3="M3",AO$3="S",AO$3="STD",AO$3="",AO$3="A",AO$3="AES",AO$3="F",AO$3="Fiber")," ",IF(OR(AO$3="E",AO$3="EMB"),IF(MOD(AO4,9)=0,"—",16*AO4-15),IF(OR(AO$3="M",AO$3="MADI"),"—",IF(OR(AO$3="IPO",AO$3="IP out"),IF(MOD(AO4-1,18)&gt;=8,"—",16*AO4-15),"Err"))))</f>
        <v xml:space="preserve"> </v>
      </c>
      <c r="AP5" s="7" t="str">
        <f>IF(OR(AO$3="M3",AO$3="S",AO$3="STD",AO$3="",AO$3="A",AO$3="AES",AO$3="F",AO$3="Fiber"),
IF(AND(AO$3="M3",MOD(AO4-1,9)=8),"Coax"," "),IF(OR(AO$3="E",AO$3="EMB"),IF(MOD(AO4,9)=0,"—",16*AO4),IF(OR(AO$3="M",AO$3="MADI"),"—",IF(OR(AO$3="IPO",AO$3="IP out"),IF(MOD(AO4-1,18)&gt;=8,"—",16*AO4),"Err"))))</f>
        <v xml:space="preserve"> </v>
      </c>
      <c r="AQ5" s="10" t="str">
        <f>IF(OR(AQ$3="M3",AQ$3="S",AQ$3="STD",AQ$3="",AQ$3="A",AQ$3="AES",AQ$3="F",AQ$3="Fiber")," ",IF(OR(AQ$3="E",AQ$3="EMB"),IF(MOD(AQ4,9)=0,"—",16*AQ4-15),IF(OR(AQ$3="M",AQ$3="MADI"),"—",IF(OR(AQ$3="IPO",AQ$3="IP out"),IF(MOD(AQ4-1,18)&gt;=8,"—",16*AQ4-15),"Err"))))</f>
        <v>—</v>
      </c>
      <c r="AR5" s="7" t="str">
        <f>IF(OR(AQ$3="M3",AQ$3="S",AQ$3="STD",AQ$3="",AQ$3="A",AQ$3="AES",AQ$3="F",AQ$3="Fiber"),
IF(AND(AQ$3="M3",MOD(AQ4-1,9)=8),"Coax"," "),IF(OR(AQ$3="E",AQ$3="EMB"),IF(MOD(AQ4,9)=0,"—",16*AQ4),IF(OR(AQ$3="M",AQ$3="MADI"),"—",IF(OR(AQ$3="IPO",AQ$3="IP out"),IF(MOD(AQ4-1,18)&gt;=8,"—",16*AQ4),"Err"))))</f>
        <v>—</v>
      </c>
      <c r="AS5" s="10">
        <f>IF(OR(AS$3="M3",AS$3="S",AS$3="STD",AS$3="",AS$3="A",AS$3="AES",AS$3="F",AS$3="Fiber")," ",IF(OR(AS$3="E",AS$3="EMB"),IF(MOD(AS4,9)=0,"—",16*AS4-15),IF(OR(AS$3="M",AS$3="MADI"),"—",IF(OR(AS$3="IPO",AS$3="IP out"),IF(MOD(AS4-1,18)&gt;=8,"—",16*AS4-15),"Err"))))</f>
        <v>577</v>
      </c>
      <c r="AT5" s="7">
        <f>IF(OR(AS$3="M3",AS$3="S",AS$3="STD",AS$3="",AS$3="A",AS$3="AES",AS$3="F",AS$3="Fiber"),
IF(AND(AS$3="M3",MOD(AS4-1,9)=8),"Coax"," "),IF(OR(AS$3="E",AS$3="EMB"),IF(MOD(AS4,9)=0,"—",16*AS4),IF(OR(AS$3="M",AS$3="MADI"),"—",IF(OR(AS$3="IPO",AS$3="IP out"),IF(MOD(AS4-1,18)&gt;=8,"—",16*AS4),"Err"))))</f>
        <v>592</v>
      </c>
      <c r="AU5" s="10" t="str">
        <f>IF(OR(AU$3="M3",AU$3="S",AU$3="STD",AU$3="",AU$3="A",AU$3="AES",AU$3="F",AU$3="Fiber")," ",IF(OR(AU$3="E",AU$3="EMB"),IF(MOD(AU4,9)=0,"—",16*AU4-15),IF(OR(AU$3="M",AU$3="MADI"),"—",IF(OR(AU$3="IPO",AU$3="IP out"),IF(MOD(AU4-1,18)&gt;=8,"—",16*AU4-15),"Err"))))</f>
        <v xml:space="preserve"> </v>
      </c>
      <c r="AV5" s="7" t="str">
        <f>IF(OR(AU$3="M3",AU$3="S",AU$3="STD",AU$3="",AU$3="A",AU$3="AES",AU$3="F",AU$3="Fiber"),
IF(AND(AU$3="M3",MOD(AU4-1,9)=8),"Coax"," "),IF(OR(AU$3="E",AU$3="EMB"),IF(MOD(AU4,9)=0,"—",16*AU4),IF(OR(AU$3="M",AU$3="MADI"),"—",IF(OR(AU$3="IPO",AU$3="IP out"),IF(MOD(AU4-1,18)&gt;=8,"—",16*AU4),"Err"))))</f>
        <v xml:space="preserve"> </v>
      </c>
      <c r="AW5" s="10" t="str">
        <f>IF(OR(AW$3="M3",AW$3="S",AW$3="STD",AW$3="",AW$3="A",AW$3="AES",AW$3="F",AW$3="Fiber")," ",IF(OR(AW$3="E",AW$3="EMB"),IF(MOD(AW4,9)=0,"—",16*AW4-15),IF(OR(AW$3="M",AW$3="MADI"),"—",IF(OR(AW$3="IPO",AW$3="IP out"),IF(MOD(AW4-1,18)&gt;=8,"—",16*AW4-15),"Err"))))</f>
        <v xml:space="preserve"> </v>
      </c>
      <c r="AX5" s="7" t="str">
        <f>IF(OR(AW$3="M3",AW$3="S",AW$3="STD",AW$3="",AW$3="A",AW$3="AES",AW$3="F",AW$3="Fiber"),
IF(AND(AW$3="M3",MOD(AW4-1,9)=8),"Coax"," "),IF(OR(AW$3="E",AW$3="EMB"),IF(MOD(AW4,9)=0,"—",16*AW4),IF(OR(AW$3="M",AW$3="MADI"),"—",IF(OR(AW$3="IPO",AW$3="IP out"),IF(MOD(AW4-1,18)&gt;=8,"—",16*AW4),"Err"))))</f>
        <v xml:space="preserve"> </v>
      </c>
      <c r="AY5" s="17"/>
      <c r="AZ5" s="14" t="s">
        <v>19</v>
      </c>
      <c r="BD5" s="13" t="s">
        <v>6</v>
      </c>
    </row>
    <row r="6" spans="1:56" s="1" customFormat="1" ht="15" customHeight="1" x14ac:dyDescent="0.25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11">
        <f>(AI$2)*18-16</f>
        <v>128</v>
      </c>
      <c r="AJ6" s="8"/>
      <c r="AK6" s="11">
        <f>(AK$2)*18-16</f>
        <v>110</v>
      </c>
      <c r="AL6" s="8"/>
      <c r="AM6" s="11">
        <f>(AM$2)*18-16</f>
        <v>92</v>
      </c>
      <c r="AN6" s="8"/>
      <c r="AO6" s="11">
        <f>(AO$2)*18-16</f>
        <v>74</v>
      </c>
      <c r="AP6" s="8"/>
      <c r="AQ6" s="11">
        <f>(AQ$2)*18-16</f>
        <v>56</v>
      </c>
      <c r="AR6" s="8"/>
      <c r="AS6" s="11">
        <f>(AS$2)*18-16</f>
        <v>38</v>
      </c>
      <c r="AT6" s="8"/>
      <c r="AU6" s="11">
        <f>(AU$2)*18-16</f>
        <v>20</v>
      </c>
      <c r="AV6" s="8"/>
      <c r="AW6" s="11">
        <f>(AW$2)*18-16</f>
        <v>2</v>
      </c>
      <c r="AX6" s="8"/>
      <c r="AY6" s="18"/>
      <c r="AZ6" s="16" t="s">
        <v>13</v>
      </c>
      <c r="BD6" s="13" t="s">
        <v>12</v>
      </c>
    </row>
    <row r="7" spans="1:56" s="5" customFormat="1" ht="12.75" customHeight="1" x14ac:dyDescent="0.25">
      <c r="A7" s="23"/>
      <c r="B7" s="24"/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10">
        <f>IF(OR(AI$3="M3",AI$3="S",AI$3="STD",AI$3="",AI$3="A",AI$3="AES",AI$3="F",AI$3="Fiber")," ",IF(OR(AI$3="E",AI$3="EMB"),IF(MOD(AI6,9)=0,"—",16*AI6-15),IF(OR(AI$3="M",AI$3="MADI"),"—",IF(OR(AI$3="IPO",AI$3="IP out"),IF(MOD(AI6-1,18)&gt;=8,"—",16*AI6-15),"Err"))))</f>
        <v>2033</v>
      </c>
      <c r="AJ7" s="7">
        <f>IF(OR(AI$3="M3",AI$3="S",AI$3="STD",AI$3="",AI$3="A",AI$3="AES",AI$3="F",AI$3="Fiber"),
IF(AND(AI$3="M3",MOD(AI6-1,9)=8),"Coax"," "),IF(OR(AI$3="E",AI$3="EMB"),IF(MOD(AI6,9)=0,"—",16*AI6),IF(OR(AI$3="M",AI$3="MADI"),"—",IF(OR(AI$3="IPO",AI$3="IP out"),IF(MOD(AI6-1,18)&gt;=8,"—",16*AI6),"Err"))))</f>
        <v>2048</v>
      </c>
      <c r="AK7" s="10" t="str">
        <f>IF(OR(AK$3="M3",AK$3="S",AK$3="STD",AK$3="",AK$3="A",AK$3="AES",AK$3="F",AK$3="Fiber")," ",IF(OR(AK$3="E",AK$3="EMB"),IF(MOD(AK6,9)=0,"—",16*AK6-15),IF(OR(AK$3="M",AK$3="MADI"),"—",IF(OR(AK$3="IPO",AK$3="IP out"),IF(MOD(AK6-1,18)&gt;=8,"—",16*AK6-15),"Err"))))</f>
        <v xml:space="preserve"> </v>
      </c>
      <c r="AL7" s="7" t="str">
        <f>IF(OR(AK$3="M3",AK$3="S",AK$3="STD",AK$3="",AK$3="A",AK$3="AES",AK$3="F",AK$3="Fiber"),
IF(AND(AK$3="M3",MOD(AK6-1,9)=8),"Coax"," "),IF(OR(AK$3="E",AK$3="EMB"),IF(MOD(AK6,9)=0,"—",16*AK6),IF(OR(AK$3="M",AK$3="MADI"),"—",IF(OR(AK$3="IPO",AK$3="IP out"),IF(MOD(AK6-1,18)&gt;=8,"—",16*AK6),"Err"))))</f>
        <v xml:space="preserve"> </v>
      </c>
      <c r="AM7" s="10" t="str">
        <f>IF(OR(AM$3="M3",AM$3="S",AM$3="STD",AM$3="",AM$3="A",AM$3="AES",AM$3="F",AM$3="Fiber")," ",IF(OR(AM$3="E",AM$3="EMB"),IF(MOD(AM6,9)=0,"—",16*AM6-15),IF(OR(AM$3="M",AM$3="MADI"),"—",IF(OR(AM$3="IPO",AM$3="IP out"),IF(MOD(AM6-1,18)&gt;=8,"—",16*AM6-15),"Err"))))</f>
        <v xml:space="preserve"> </v>
      </c>
      <c r="AN7" s="7" t="str">
        <f>IF(OR(AM$3="M3",AM$3="S",AM$3="STD",AM$3="",AM$3="A",AM$3="AES",AM$3="F",AM$3="Fiber"),
IF(AND(AM$3="M3",MOD(AM6-1,9)=8),"Coax"," "),IF(OR(AM$3="E",AM$3="EMB"),IF(MOD(AM6,9)=0,"—",16*AM6),IF(OR(AM$3="M",AM$3="MADI"),"—",IF(OR(AM$3="IPO",AM$3="IP out"),IF(MOD(AM6-1,18)&gt;=8,"—",16*AM6),"Err"))))</f>
        <v xml:space="preserve"> </v>
      </c>
      <c r="AO7" s="10" t="str">
        <f>IF(OR(AO$3="M3",AO$3="S",AO$3="STD",AO$3="",AO$3="A",AO$3="AES",AO$3="F",AO$3="Fiber")," ",IF(OR(AO$3="E",AO$3="EMB"),IF(MOD(AO6,9)=0,"—",16*AO6-15),IF(OR(AO$3="M",AO$3="MADI"),"—",IF(OR(AO$3="IPO",AO$3="IP out"),IF(MOD(AO6-1,18)&gt;=8,"—",16*AO6-15),"Err"))))</f>
        <v xml:space="preserve"> </v>
      </c>
      <c r="AP7" s="7" t="str">
        <f>IF(OR(AO$3="M3",AO$3="S",AO$3="STD",AO$3="",AO$3="A",AO$3="AES",AO$3="F",AO$3="Fiber"),
IF(AND(AO$3="M3",MOD(AO6-1,9)=8),"Coax"," "),IF(OR(AO$3="E",AO$3="EMB"),IF(MOD(AO6,9)=0,"—",16*AO6),IF(OR(AO$3="M",AO$3="MADI"),"—",IF(OR(AO$3="IPO",AO$3="IP out"),IF(MOD(AO6-1,18)&gt;=8,"—",16*AO6),"Err"))))</f>
        <v xml:space="preserve"> </v>
      </c>
      <c r="AQ7" s="10" t="str">
        <f>IF(OR(AQ$3="M3",AQ$3="S",AQ$3="STD",AQ$3="",AQ$3="A",AQ$3="AES",AQ$3="F",AQ$3="Fiber")," ",IF(OR(AQ$3="E",AQ$3="EMB"),IF(MOD(AQ6,9)=0,"—",16*AQ6-15),IF(OR(AQ$3="M",AQ$3="MADI"),"—",IF(OR(AQ$3="IPO",AQ$3="IP out"),IF(MOD(AQ6-1,18)&gt;=8,"—",16*AQ6-15),"Err"))))</f>
        <v>—</v>
      </c>
      <c r="AR7" s="7" t="str">
        <f>IF(OR(AQ$3="M3",AQ$3="S",AQ$3="STD",AQ$3="",AQ$3="A",AQ$3="AES",AQ$3="F",AQ$3="Fiber"),
IF(AND(AQ$3="M3",MOD(AQ6-1,9)=8),"Coax"," "),IF(OR(AQ$3="E",AQ$3="EMB"),IF(MOD(AQ6,9)=0,"—",16*AQ6),IF(OR(AQ$3="M",AQ$3="MADI"),"—",IF(OR(AQ$3="IPO",AQ$3="IP out"),IF(MOD(AQ6-1,18)&gt;=8,"—",16*AQ6),"Err"))))</f>
        <v>—</v>
      </c>
      <c r="AS7" s="10">
        <f>IF(OR(AS$3="M3",AS$3="S",AS$3="STD",AS$3="",AS$3="A",AS$3="AES",AS$3="F",AS$3="Fiber")," ",IF(OR(AS$3="E",AS$3="EMB"),IF(MOD(AS6,9)=0,"—",16*AS6-15),IF(OR(AS$3="M",AS$3="MADI"),"—",IF(OR(AS$3="IPO",AS$3="IP out"),IF(MOD(AS6-1,18)&gt;=8,"—",16*AS6-15),"Err"))))</f>
        <v>593</v>
      </c>
      <c r="AT7" s="7">
        <f>IF(OR(AS$3="M3",AS$3="S",AS$3="STD",AS$3="",AS$3="A",AS$3="AES",AS$3="F",AS$3="Fiber"),
IF(AND(AS$3="M3",MOD(AS6-1,9)=8),"Coax"," "),IF(OR(AS$3="E",AS$3="EMB"),IF(MOD(AS6,9)=0,"—",16*AS6),IF(OR(AS$3="M",AS$3="MADI"),"—",IF(OR(AS$3="IPO",AS$3="IP out"),IF(MOD(AS6-1,18)&gt;=8,"—",16*AS6),"Err"))))</f>
        <v>608</v>
      </c>
      <c r="AU7" s="10" t="str">
        <f>IF(OR(AU$3="M3",AU$3="S",AU$3="STD",AU$3="",AU$3="A",AU$3="AES",AU$3="F",AU$3="Fiber")," ",IF(OR(AU$3="E",AU$3="EMB"),IF(MOD(AU6,9)=0,"—",16*AU6-15),IF(OR(AU$3="M",AU$3="MADI"),"—",IF(OR(AU$3="IPO",AU$3="IP out"),IF(MOD(AU6-1,18)&gt;=8,"—",16*AU6-15),"Err"))))</f>
        <v xml:space="preserve"> </v>
      </c>
      <c r="AV7" s="7" t="str">
        <f>IF(OR(AU$3="M3",AU$3="S",AU$3="STD",AU$3="",AU$3="A",AU$3="AES",AU$3="F",AU$3="Fiber"),
IF(AND(AU$3="M3",MOD(AU6-1,9)=8),"Coax"," "),IF(OR(AU$3="E",AU$3="EMB"),IF(MOD(AU6,9)=0,"—",16*AU6),IF(OR(AU$3="M",AU$3="MADI"),"—",IF(OR(AU$3="IPO",AU$3="IP out"),IF(MOD(AU6-1,18)&gt;=8,"—",16*AU6),"Err"))))</f>
        <v xml:space="preserve"> </v>
      </c>
      <c r="AW7" s="10" t="str">
        <f>IF(OR(AW$3="M3",AW$3="S",AW$3="STD",AW$3="",AW$3="A",AW$3="AES",AW$3="F",AW$3="Fiber")," ",IF(OR(AW$3="E",AW$3="EMB"),IF(MOD(AW6,9)=0,"—",16*AW6-15),IF(OR(AW$3="M",AW$3="MADI"),"—",IF(OR(AW$3="IPO",AW$3="IP out"),IF(MOD(AW6-1,18)&gt;=8,"—",16*AW6-15),"Err"))))</f>
        <v xml:space="preserve"> </v>
      </c>
      <c r="AX7" s="7" t="str">
        <f>IF(OR(AW$3="M3",AW$3="S",AW$3="STD",AW$3="",AW$3="A",AW$3="AES",AW$3="F",AW$3="Fiber"),
IF(AND(AW$3="M3",MOD(AW6-1,9)=8),"Coax"," "),IF(OR(AW$3="E",AW$3="EMB"),IF(MOD(AW6,9)=0,"—",16*AW6),IF(OR(AW$3="M",AW$3="MADI"),"—",IF(OR(AW$3="IPO",AW$3="IP out"),IF(MOD(AW6-1,18)&gt;=8,"—",16*AW6),"Err"))))</f>
        <v xml:space="preserve"> </v>
      </c>
      <c r="AY7" s="12"/>
      <c r="AZ7" s="14" t="s">
        <v>16</v>
      </c>
      <c r="BD7" s="13" t="s">
        <v>15</v>
      </c>
    </row>
    <row r="8" spans="1:56" s="1" customFormat="1" ht="15" customHeight="1" x14ac:dyDescent="0.25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11">
        <f>(AI$2)*18-15</f>
        <v>129</v>
      </c>
      <c r="AJ8" s="8"/>
      <c r="AK8" s="11">
        <f>(AK$2)*18-15</f>
        <v>111</v>
      </c>
      <c r="AL8" s="8"/>
      <c r="AM8" s="11">
        <f>(AM$2)*18-15</f>
        <v>93</v>
      </c>
      <c r="AN8" s="8"/>
      <c r="AO8" s="11">
        <f>(AO$2)*18-15</f>
        <v>75</v>
      </c>
      <c r="AP8" s="8"/>
      <c r="AQ8" s="11">
        <f>(AQ$2)*18-15</f>
        <v>57</v>
      </c>
      <c r="AR8" s="8"/>
      <c r="AS8" s="11">
        <f>(AS$2)*18-15</f>
        <v>39</v>
      </c>
      <c r="AT8" s="8"/>
      <c r="AU8" s="11">
        <f>(AU$2)*18-15</f>
        <v>21</v>
      </c>
      <c r="AV8" s="8"/>
      <c r="AW8" s="11">
        <f>(AW$2)*18-15</f>
        <v>3</v>
      </c>
      <c r="AX8" s="8"/>
      <c r="AY8" s="12"/>
      <c r="AZ8" s="16" t="s">
        <v>27</v>
      </c>
      <c r="BD8" s="13" t="s">
        <v>23</v>
      </c>
    </row>
    <row r="9" spans="1:56" s="5" customFormat="1" ht="12.75" customHeight="1" x14ac:dyDescent="0.25">
      <c r="A9" s="23"/>
      <c r="B9" s="24"/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10">
        <f>IF(OR(AI$3="M3",AI$3="S",AI$3="STD",AI$3="",AI$3="A",AI$3="AES",AI$3="F",AI$3="Fiber")," ",IF(OR(AI$3="E",AI$3="EMB"),IF(MOD(AI8,9)=0,"—",16*AI8-15),IF(OR(AI$3="M",AI$3="MADI"),"—",IF(OR(AI$3="IPO",AI$3="IP out"),IF(MOD(AI8-1,18)&gt;=8,"—",16*AI8-15),"Err"))))</f>
        <v>2049</v>
      </c>
      <c r="AJ9" s="7">
        <f>IF(OR(AI$3="M3",AI$3="S",AI$3="STD",AI$3="",AI$3="A",AI$3="AES",AI$3="F",AI$3="Fiber"),
IF(AND(AI$3="M3",MOD(AI8-1,9)=8),"Coax"," "),IF(OR(AI$3="E",AI$3="EMB"),IF(MOD(AI8,9)=0,"—",16*AI8),IF(OR(AI$3="M",AI$3="MADI"),"—",IF(OR(AI$3="IPO",AI$3="IP out"),IF(MOD(AI8-1,18)&gt;=8,"—",16*AI8),"Err"))))</f>
        <v>2064</v>
      </c>
      <c r="AK9" s="10" t="str">
        <f>IF(OR(AK$3="M3",AK$3="S",AK$3="STD",AK$3="",AK$3="A",AK$3="AES",AK$3="F",AK$3="Fiber")," ",IF(OR(AK$3="E",AK$3="EMB"),IF(MOD(AK8,9)=0,"—",16*AK8-15),IF(OR(AK$3="M",AK$3="MADI"),"—",IF(OR(AK$3="IPO",AK$3="IP out"),IF(MOD(AK8-1,18)&gt;=8,"—",16*AK8-15),"Err"))))</f>
        <v xml:space="preserve"> </v>
      </c>
      <c r="AL9" s="7" t="str">
        <f>IF(OR(AK$3="M3",AK$3="S",AK$3="STD",AK$3="",AK$3="A",AK$3="AES",AK$3="F",AK$3="Fiber"),
IF(AND(AK$3="M3",MOD(AK8-1,9)=8),"Coax"," "),IF(OR(AK$3="E",AK$3="EMB"),IF(MOD(AK8,9)=0,"—",16*AK8),IF(OR(AK$3="M",AK$3="MADI"),"—",IF(OR(AK$3="IPO",AK$3="IP out"),IF(MOD(AK8-1,18)&gt;=8,"—",16*AK8),"Err"))))</f>
        <v xml:space="preserve"> </v>
      </c>
      <c r="AM9" s="10" t="str">
        <f>IF(OR(AM$3="M3",AM$3="S",AM$3="STD",AM$3="",AM$3="A",AM$3="AES",AM$3="F",AM$3="Fiber")," ",IF(OR(AM$3="E",AM$3="EMB"),IF(MOD(AM8,9)=0,"—",16*AM8-15),IF(OR(AM$3="M",AM$3="MADI"),"—",IF(OR(AM$3="IPO",AM$3="IP out"),IF(MOD(AM8-1,18)&gt;=8,"—",16*AM8-15),"Err"))))</f>
        <v xml:space="preserve"> </v>
      </c>
      <c r="AN9" s="7" t="str">
        <f>IF(OR(AM$3="M3",AM$3="S",AM$3="STD",AM$3="",AM$3="A",AM$3="AES",AM$3="F",AM$3="Fiber"),
IF(AND(AM$3="M3",MOD(AM8-1,9)=8),"Coax"," "),IF(OR(AM$3="E",AM$3="EMB"),IF(MOD(AM8,9)=0,"—",16*AM8),IF(OR(AM$3="M",AM$3="MADI"),"—",IF(OR(AM$3="IPO",AM$3="IP out"),IF(MOD(AM8-1,18)&gt;=8,"—",16*AM8),"Err"))))</f>
        <v xml:space="preserve"> </v>
      </c>
      <c r="AO9" s="10" t="str">
        <f>IF(OR(AO$3="M3",AO$3="S",AO$3="STD",AO$3="",AO$3="A",AO$3="AES",AO$3="F",AO$3="Fiber")," ",IF(OR(AO$3="E",AO$3="EMB"),IF(MOD(AO8,9)=0,"—",16*AO8-15),IF(OR(AO$3="M",AO$3="MADI"),"—",IF(OR(AO$3="IPO",AO$3="IP out"),IF(MOD(AO8-1,18)&gt;=8,"—",16*AO8-15),"Err"))))</f>
        <v xml:space="preserve"> </v>
      </c>
      <c r="AP9" s="7" t="str">
        <f>IF(OR(AO$3="M3",AO$3="S",AO$3="STD",AO$3="",AO$3="A",AO$3="AES",AO$3="F",AO$3="Fiber"),
IF(AND(AO$3="M3",MOD(AO8-1,9)=8),"Coax"," "),IF(OR(AO$3="E",AO$3="EMB"),IF(MOD(AO8,9)=0,"—",16*AO8),IF(OR(AO$3="M",AO$3="MADI"),"—",IF(OR(AO$3="IPO",AO$3="IP out"),IF(MOD(AO8-1,18)&gt;=8,"—",16*AO8),"Err"))))</f>
        <v xml:space="preserve"> </v>
      </c>
      <c r="AQ9" s="10" t="str">
        <f>IF(OR(AQ$3="M3",AQ$3="S",AQ$3="STD",AQ$3="",AQ$3="A",AQ$3="AES",AQ$3="F",AQ$3="Fiber")," ",IF(OR(AQ$3="E",AQ$3="EMB"),IF(MOD(AQ8,9)=0,"—",16*AQ8-15),IF(OR(AQ$3="M",AQ$3="MADI"),"—",IF(OR(AQ$3="IPO",AQ$3="IP out"),IF(MOD(AQ8-1,18)&gt;=8,"—",16*AQ8-15),"Err"))))</f>
        <v>—</v>
      </c>
      <c r="AR9" s="7" t="str">
        <f>IF(OR(AQ$3="M3",AQ$3="S",AQ$3="STD",AQ$3="",AQ$3="A",AQ$3="AES",AQ$3="F",AQ$3="Fiber"),
IF(AND(AQ$3="M3",MOD(AQ8-1,9)=8),"Coax"," "),IF(OR(AQ$3="E",AQ$3="EMB"),IF(MOD(AQ8,9)=0,"—",16*AQ8),IF(OR(AQ$3="M",AQ$3="MADI"),"—",IF(OR(AQ$3="IPO",AQ$3="IP out"),IF(MOD(AQ8-1,18)&gt;=8,"—",16*AQ8),"Err"))))</f>
        <v>—</v>
      </c>
      <c r="AS9" s="10">
        <f>IF(OR(AS$3="M3",AS$3="S",AS$3="STD",AS$3="",AS$3="A",AS$3="AES",AS$3="F",AS$3="Fiber")," ",IF(OR(AS$3="E",AS$3="EMB"),IF(MOD(AS8,9)=0,"—",16*AS8-15),IF(OR(AS$3="M",AS$3="MADI"),"—",IF(OR(AS$3="IPO",AS$3="IP out"),IF(MOD(AS8-1,18)&gt;=8,"—",16*AS8-15),"Err"))))</f>
        <v>609</v>
      </c>
      <c r="AT9" s="7">
        <f>IF(OR(AS$3="M3",AS$3="S",AS$3="STD",AS$3="",AS$3="A",AS$3="AES",AS$3="F",AS$3="Fiber"),
IF(AND(AS$3="M3",MOD(AS8-1,9)=8),"Coax"," "),IF(OR(AS$3="E",AS$3="EMB"),IF(MOD(AS8,9)=0,"—",16*AS8),IF(OR(AS$3="M",AS$3="MADI"),"—",IF(OR(AS$3="IPO",AS$3="IP out"),IF(MOD(AS8-1,18)&gt;=8,"—",16*AS8),"Err"))))</f>
        <v>624</v>
      </c>
      <c r="AU9" s="10" t="str">
        <f>IF(OR(AU$3="M3",AU$3="S",AU$3="STD",AU$3="",AU$3="A",AU$3="AES",AU$3="F",AU$3="Fiber")," ",IF(OR(AU$3="E",AU$3="EMB"),IF(MOD(AU8,9)=0,"—",16*AU8-15),IF(OR(AU$3="M",AU$3="MADI"),"—",IF(OR(AU$3="IPO",AU$3="IP out"),IF(MOD(AU8-1,18)&gt;=8,"—",16*AU8-15),"Err"))))</f>
        <v xml:space="preserve"> </v>
      </c>
      <c r="AV9" s="7" t="str">
        <f>IF(OR(AU$3="M3",AU$3="S",AU$3="STD",AU$3="",AU$3="A",AU$3="AES",AU$3="F",AU$3="Fiber"),
IF(AND(AU$3="M3",MOD(AU8-1,9)=8),"Coax"," "),IF(OR(AU$3="E",AU$3="EMB"),IF(MOD(AU8,9)=0,"—",16*AU8),IF(OR(AU$3="M",AU$3="MADI"),"—",IF(OR(AU$3="IPO",AU$3="IP out"),IF(MOD(AU8-1,18)&gt;=8,"—",16*AU8),"Err"))))</f>
        <v xml:space="preserve"> </v>
      </c>
      <c r="AW9" s="10" t="str">
        <f>IF(OR(AW$3="M3",AW$3="S",AW$3="STD",AW$3="",AW$3="A",AW$3="AES",AW$3="F",AW$3="Fiber")," ",IF(OR(AW$3="E",AW$3="EMB"),IF(MOD(AW8,9)=0,"—",16*AW8-15),IF(OR(AW$3="M",AW$3="MADI"),"—",IF(OR(AW$3="IPO",AW$3="IP out"),IF(MOD(AW8-1,18)&gt;=8,"—",16*AW8-15),"Err"))))</f>
        <v xml:space="preserve"> </v>
      </c>
      <c r="AX9" s="7" t="str">
        <f>IF(OR(AW$3="M3",AW$3="S",AW$3="STD",AW$3="",AW$3="A",AW$3="AES",AW$3="F",AW$3="Fiber"),
IF(AND(AW$3="M3",MOD(AW8-1,9)=8),"Coax"," "),IF(OR(AW$3="E",AW$3="EMB"),IF(MOD(AW8,9)=0,"—",16*AW8),IF(OR(AW$3="M",AW$3="MADI"),"—",IF(OR(AW$3="IPO",AW$3="IP out"),IF(MOD(AW8-1,18)&gt;=8,"—",16*AW8),"Err"))))</f>
        <v xml:space="preserve"> </v>
      </c>
      <c r="AY9" s="12"/>
      <c r="AZ9" s="16" t="s">
        <v>26</v>
      </c>
      <c r="BD9" s="13" t="s">
        <v>24</v>
      </c>
    </row>
    <row r="10" spans="1:56" s="1" customFormat="1" ht="15" customHeight="1" x14ac:dyDescent="0.25">
      <c r="A10" s="30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11">
        <f>(AI$2)*18-14</f>
        <v>130</v>
      </c>
      <c r="AJ10" s="8"/>
      <c r="AK10" s="11">
        <f>(AK$2)*18-14</f>
        <v>112</v>
      </c>
      <c r="AL10" s="8"/>
      <c r="AM10" s="11">
        <f>(AM$2)*18-14</f>
        <v>94</v>
      </c>
      <c r="AN10" s="8"/>
      <c r="AO10" s="11">
        <f>(AO$2)*18-14</f>
        <v>76</v>
      </c>
      <c r="AP10" s="8"/>
      <c r="AQ10" s="11">
        <f>(AQ$2)*18-14</f>
        <v>58</v>
      </c>
      <c r="AR10" s="8"/>
      <c r="AS10" s="11">
        <f>(AS$2)*18-14</f>
        <v>40</v>
      </c>
      <c r="AT10" s="8"/>
      <c r="AU10" s="11">
        <f>(AU$2)*18-14</f>
        <v>22</v>
      </c>
      <c r="AV10" s="8"/>
      <c r="AW10" s="11">
        <f>(AW$2)*18-14</f>
        <v>4</v>
      </c>
      <c r="AX10" s="8"/>
      <c r="AY10" s="3"/>
      <c r="AZ10" s="14"/>
    </row>
    <row r="11" spans="1:56" s="5" customFormat="1" ht="13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10">
        <f>IF(OR(AI$3="M3",AI$3="S",AI$3="STD",AI$3="",AI$3="A",AI$3="AES",AI$3="F",AI$3="Fiber")," ",IF(OR(AI$3="E",AI$3="EMB"),IF(MOD(AI10,9)=0,"—",16*AI10-15),IF(OR(AI$3="M",AI$3="MADI"),"—",IF(OR(AI$3="IPO",AI$3="IP out"),IF(MOD(AI10-1,18)&gt;=8,"—",16*AI10-15),"Err"))))</f>
        <v>2065</v>
      </c>
      <c r="AJ11" s="7">
        <f>IF(OR(AI$3="M3",AI$3="S",AI$3="STD",AI$3="",AI$3="A",AI$3="AES",AI$3="F",AI$3="Fiber"),
IF(AND(AI$3="M3",MOD(AI10-1,9)=8),"Coax"," "),IF(OR(AI$3="E",AI$3="EMB"),IF(MOD(AI10,9)=0,"—",16*AI10),IF(OR(AI$3="M",AI$3="MADI"),"—",IF(OR(AI$3="IPO",AI$3="IP out"),IF(MOD(AI10-1,18)&gt;=8,"—",16*AI10),"Err"))))</f>
        <v>2080</v>
      </c>
      <c r="AK11" s="10" t="str">
        <f>IF(OR(AK$3="M3",AK$3="S",AK$3="STD",AK$3="",AK$3="A",AK$3="AES",AK$3="F",AK$3="Fiber")," ",IF(OR(AK$3="E",AK$3="EMB"),IF(MOD(AK10,9)=0,"—",16*AK10-15),IF(OR(AK$3="M",AK$3="MADI"),"—",IF(OR(AK$3="IPO",AK$3="IP out"),IF(MOD(AK10-1,18)&gt;=8,"—",16*AK10-15),"Err"))))</f>
        <v xml:space="preserve"> </v>
      </c>
      <c r="AL11" s="7" t="str">
        <f>IF(OR(AK$3="M3",AK$3="S",AK$3="STD",AK$3="",AK$3="A",AK$3="AES",AK$3="F",AK$3="Fiber"),
IF(AND(AK$3="M3",MOD(AK10-1,9)=8),"Coax"," "),IF(OR(AK$3="E",AK$3="EMB"),IF(MOD(AK10,9)=0,"—",16*AK10),IF(OR(AK$3="M",AK$3="MADI"),"—",IF(OR(AK$3="IPO",AK$3="IP out"),IF(MOD(AK10-1,18)&gt;=8,"—",16*AK10),"Err"))))</f>
        <v xml:space="preserve"> </v>
      </c>
      <c r="AM11" s="10" t="str">
        <f>IF(OR(AM$3="M3",AM$3="S",AM$3="STD",AM$3="",AM$3="A",AM$3="AES",AM$3="F",AM$3="Fiber")," ",IF(OR(AM$3="E",AM$3="EMB"),IF(MOD(AM10,9)=0,"—",16*AM10-15),IF(OR(AM$3="M",AM$3="MADI"),"—",IF(OR(AM$3="IPO",AM$3="IP out"),IF(MOD(AM10-1,18)&gt;=8,"—",16*AM10-15),"Err"))))</f>
        <v xml:space="preserve"> </v>
      </c>
      <c r="AN11" s="7" t="str">
        <f>IF(OR(AM$3="M3",AM$3="S",AM$3="STD",AM$3="",AM$3="A",AM$3="AES",AM$3="F",AM$3="Fiber"),
IF(AND(AM$3="M3",MOD(AM10-1,9)=8),"Coax"," "),IF(OR(AM$3="E",AM$3="EMB"),IF(MOD(AM10,9)=0,"—",16*AM10),IF(OR(AM$3="M",AM$3="MADI"),"—",IF(OR(AM$3="IPO",AM$3="IP out"),IF(MOD(AM10-1,18)&gt;=8,"—",16*AM10),"Err"))))</f>
        <v xml:space="preserve"> </v>
      </c>
      <c r="AO11" s="10" t="str">
        <f>IF(OR(AO$3="M3",AO$3="S",AO$3="STD",AO$3="",AO$3="A",AO$3="AES",AO$3="F",AO$3="Fiber")," ",IF(OR(AO$3="E",AO$3="EMB"),IF(MOD(AO10,9)=0,"—",16*AO10-15),IF(OR(AO$3="M",AO$3="MADI"),"—",IF(OR(AO$3="IPO",AO$3="IP out"),IF(MOD(AO10-1,18)&gt;=8,"—",16*AO10-15),"Err"))))</f>
        <v xml:space="preserve"> </v>
      </c>
      <c r="AP11" s="7" t="str">
        <f>IF(OR(AO$3="M3",AO$3="S",AO$3="STD",AO$3="",AO$3="A",AO$3="AES",AO$3="F",AO$3="Fiber"),
IF(AND(AO$3="M3",MOD(AO10-1,9)=8),"Coax"," "),IF(OR(AO$3="E",AO$3="EMB"),IF(MOD(AO10,9)=0,"—",16*AO10),IF(OR(AO$3="M",AO$3="MADI"),"—",IF(OR(AO$3="IPO",AO$3="IP out"),IF(MOD(AO10-1,18)&gt;=8,"—",16*AO10),"Err"))))</f>
        <v xml:space="preserve"> </v>
      </c>
      <c r="AQ11" s="10" t="str">
        <f>IF(OR(AQ$3="M3",AQ$3="S",AQ$3="STD",AQ$3="",AQ$3="A",AQ$3="AES",AQ$3="F",AQ$3="Fiber")," ",IF(OR(AQ$3="E",AQ$3="EMB"),IF(MOD(AQ10,9)=0,"—",16*AQ10-15),IF(OR(AQ$3="M",AQ$3="MADI"),"—",IF(OR(AQ$3="IPO",AQ$3="IP out"),IF(MOD(AQ10-1,18)&gt;=8,"—",16*AQ10-15),"Err"))))</f>
        <v>—</v>
      </c>
      <c r="AR11" s="7" t="str">
        <f>IF(OR(AQ$3="M3",AQ$3="S",AQ$3="STD",AQ$3="",AQ$3="A",AQ$3="AES",AQ$3="F",AQ$3="Fiber"),
IF(AND(AQ$3="M3",MOD(AQ10-1,9)=8),"Coax"," "),IF(OR(AQ$3="E",AQ$3="EMB"),IF(MOD(AQ10,9)=0,"—",16*AQ10),IF(OR(AQ$3="M",AQ$3="MADI"),"—",IF(OR(AQ$3="IPO",AQ$3="IP out"),IF(MOD(AQ10-1,18)&gt;=8,"—",16*AQ10),"Err"))))</f>
        <v>—</v>
      </c>
      <c r="AS11" s="10">
        <f>IF(OR(AS$3="M3",AS$3="S",AS$3="STD",AS$3="",AS$3="A",AS$3="AES",AS$3="F",AS$3="Fiber")," ",IF(OR(AS$3="E",AS$3="EMB"),IF(MOD(AS10,9)=0,"—",16*AS10-15),IF(OR(AS$3="M",AS$3="MADI"),"—",IF(OR(AS$3="IPO",AS$3="IP out"),IF(MOD(AS10-1,18)&gt;=8,"—",16*AS10-15),"Err"))))</f>
        <v>625</v>
      </c>
      <c r="AT11" s="7">
        <f>IF(OR(AS$3="M3",AS$3="S",AS$3="STD",AS$3="",AS$3="A",AS$3="AES",AS$3="F",AS$3="Fiber"),
IF(AND(AS$3="M3",MOD(AS10-1,9)=8),"Coax"," "),IF(OR(AS$3="E",AS$3="EMB"),IF(MOD(AS10,9)=0,"—",16*AS10),IF(OR(AS$3="M",AS$3="MADI"),"—",IF(OR(AS$3="IPO",AS$3="IP out"),IF(MOD(AS10-1,18)&gt;=8,"—",16*AS10),"Err"))))</f>
        <v>640</v>
      </c>
      <c r="AU11" s="10" t="str">
        <f>IF(OR(AU$3="M3",AU$3="S",AU$3="STD",AU$3="",AU$3="A",AU$3="AES",AU$3="F",AU$3="Fiber")," ",IF(OR(AU$3="E",AU$3="EMB"),IF(MOD(AU10,9)=0,"—",16*AU10-15),IF(OR(AU$3="M",AU$3="MADI"),"—",IF(OR(AU$3="IPO",AU$3="IP out"),IF(MOD(AU10-1,18)&gt;=8,"—",16*AU10-15),"Err"))))</f>
        <v xml:space="preserve"> </v>
      </c>
      <c r="AV11" s="7" t="str">
        <f>IF(OR(AU$3="M3",AU$3="S",AU$3="STD",AU$3="",AU$3="A",AU$3="AES",AU$3="F",AU$3="Fiber"),
IF(AND(AU$3="M3",MOD(AU10-1,9)=8),"Coax"," "),IF(OR(AU$3="E",AU$3="EMB"),IF(MOD(AU10,9)=0,"—",16*AU10),IF(OR(AU$3="M",AU$3="MADI"),"—",IF(OR(AU$3="IPO",AU$3="IP out"),IF(MOD(AU10-1,18)&gt;=8,"—",16*AU10),"Err"))))</f>
        <v xml:space="preserve"> </v>
      </c>
      <c r="AW11" s="10" t="str">
        <f>IF(OR(AW$3="M3",AW$3="S",AW$3="STD",AW$3="",AW$3="A",AW$3="AES",AW$3="F",AW$3="Fiber")," ",IF(OR(AW$3="E",AW$3="EMB"),IF(MOD(AW10,9)=0,"—",16*AW10-15),IF(OR(AW$3="M",AW$3="MADI"),"—",IF(OR(AW$3="IPO",AW$3="IP out"),IF(MOD(AW10-1,18)&gt;=8,"—",16*AW10-15),"Err"))))</f>
        <v xml:space="preserve"> </v>
      </c>
      <c r="AX11" s="7" t="str">
        <f>IF(OR(AW$3="M3",AW$3="S",AW$3="STD",AW$3="",AW$3="A",AW$3="AES",AW$3="F",AW$3="Fiber"),
IF(AND(AW$3="M3",MOD(AW10-1,9)=8),"Coax"," "),IF(OR(AW$3="E",AW$3="EMB"),IF(MOD(AW10,9)=0,"—",16*AW10),IF(OR(AW$3="M",AW$3="MADI"),"—",IF(OR(AW$3="IPO",AW$3="IP out"),IF(MOD(AW10-1,18)&gt;=8,"—",16*AW10),"Err"))))</f>
        <v xml:space="preserve"> </v>
      </c>
      <c r="AY11" s="12"/>
      <c r="AZ11" s="14" t="s">
        <v>3</v>
      </c>
    </row>
    <row r="12" spans="1:56" s="1" customFormat="1" x14ac:dyDescent="0.25">
      <c r="A12" s="32">
        <v>16</v>
      </c>
      <c r="B12" s="32"/>
      <c r="C12" s="32">
        <v>15</v>
      </c>
      <c r="D12" s="32"/>
      <c r="E12" s="32">
        <v>14</v>
      </c>
      <c r="F12" s="32"/>
      <c r="G12" s="32">
        <v>13</v>
      </c>
      <c r="H12" s="32"/>
      <c r="I12" s="32">
        <v>12</v>
      </c>
      <c r="J12" s="32"/>
      <c r="K12" s="32">
        <v>11</v>
      </c>
      <c r="L12" s="32"/>
      <c r="M12" s="32">
        <v>10</v>
      </c>
      <c r="N12" s="32"/>
      <c r="O12" s="32">
        <v>9</v>
      </c>
      <c r="P12" s="32"/>
      <c r="Q12" s="32">
        <v>8</v>
      </c>
      <c r="R12" s="32"/>
      <c r="S12" s="32">
        <v>7</v>
      </c>
      <c r="T12" s="32"/>
      <c r="U12" s="32">
        <v>6</v>
      </c>
      <c r="V12" s="32"/>
      <c r="W12" s="32">
        <v>5</v>
      </c>
      <c r="X12" s="32"/>
      <c r="Y12" s="32">
        <v>4</v>
      </c>
      <c r="Z12" s="32"/>
      <c r="AA12" s="32">
        <v>3</v>
      </c>
      <c r="AB12" s="32"/>
      <c r="AC12" s="32">
        <v>2</v>
      </c>
      <c r="AD12" s="32"/>
      <c r="AE12" s="32">
        <v>1</v>
      </c>
      <c r="AF12" s="32"/>
      <c r="AG12" s="21"/>
      <c r="AH12" s="22"/>
      <c r="AI12" s="11">
        <f>(AI$2)*18-13</f>
        <v>131</v>
      </c>
      <c r="AJ12" s="8"/>
      <c r="AK12" s="11">
        <f>(AK$2)*18-13</f>
        <v>113</v>
      </c>
      <c r="AL12" s="8"/>
      <c r="AM12" s="11">
        <f>(AM$2)*18-13</f>
        <v>95</v>
      </c>
      <c r="AN12" s="8"/>
      <c r="AO12" s="11">
        <f>(AO$2)*18-13</f>
        <v>77</v>
      </c>
      <c r="AP12" s="8"/>
      <c r="AQ12" s="11">
        <f>(AQ$2)*18-13</f>
        <v>59</v>
      </c>
      <c r="AR12" s="8"/>
      <c r="AS12" s="11">
        <f>(AS$2)*18-13</f>
        <v>41</v>
      </c>
      <c r="AT12" s="8"/>
      <c r="AU12" s="11">
        <f>(AU$2)*18-13</f>
        <v>23</v>
      </c>
      <c r="AV12" s="8"/>
      <c r="AW12" s="11">
        <f>(AW$2)*18-13</f>
        <v>5</v>
      </c>
      <c r="AX12" s="8"/>
      <c r="AY12" s="3"/>
      <c r="AZ12" s="15"/>
    </row>
    <row r="13" spans="1:56" s="5" customFormat="1" ht="13.5" x14ac:dyDescent="0.25">
      <c r="A13" s="33" t="s">
        <v>25</v>
      </c>
      <c r="B13" s="34"/>
      <c r="C13" s="33" t="s">
        <v>25</v>
      </c>
      <c r="D13" s="34"/>
      <c r="E13" s="33" t="s">
        <v>21</v>
      </c>
      <c r="F13" s="34"/>
      <c r="G13" s="33" t="s">
        <v>15</v>
      </c>
      <c r="H13" s="34"/>
      <c r="I13" s="33" t="s">
        <v>12</v>
      </c>
      <c r="J13" s="34"/>
      <c r="K13" s="33" t="s">
        <v>6</v>
      </c>
      <c r="L13" s="34"/>
      <c r="M13" s="33" t="s">
        <v>8</v>
      </c>
      <c r="N13" s="34"/>
      <c r="O13" s="33" t="s">
        <v>11</v>
      </c>
      <c r="P13" s="34"/>
      <c r="Q13" s="33" t="s">
        <v>25</v>
      </c>
      <c r="R13" s="34"/>
      <c r="S13" s="33" t="s">
        <v>21</v>
      </c>
      <c r="T13" s="34"/>
      <c r="U13" s="33" t="s">
        <v>15</v>
      </c>
      <c r="V13" s="34"/>
      <c r="W13" s="33" t="s">
        <v>12</v>
      </c>
      <c r="X13" s="34"/>
      <c r="Y13" s="33" t="s">
        <v>6</v>
      </c>
      <c r="Z13" s="34"/>
      <c r="AA13" s="33" t="s">
        <v>8</v>
      </c>
      <c r="AB13" s="34"/>
      <c r="AC13" s="33" t="s">
        <v>11</v>
      </c>
      <c r="AD13" s="34"/>
      <c r="AE13" s="33" t="s">
        <v>25</v>
      </c>
      <c r="AF13" s="34"/>
      <c r="AG13" s="23"/>
      <c r="AH13" s="24"/>
      <c r="AI13" s="10">
        <f>IF(OR(AI$3="M3",AI$3="S",AI$3="STD",AI$3="",AI$3="A",AI$3="AES",AI$3="F",AI$3="Fiber")," ",IF(OR(AI$3="E",AI$3="EMB"),IF(MOD(AI12,9)=0,"—",16*AI12-15),IF(OR(AI$3="M",AI$3="MADI"),"—",IF(OR(AI$3="IPO",AI$3="IP out"),IF(MOD(AI12-1,18)&gt;=8,"—",16*AI12-15),"Err"))))</f>
        <v>2081</v>
      </c>
      <c r="AJ13" s="7">
        <f>IF(OR(AI$3="M3",AI$3="S",AI$3="STD",AI$3="",AI$3="A",AI$3="AES",AI$3="F",AI$3="Fiber"),
IF(AND(AI$3="M3",MOD(AI12-1,9)=8),"Coax"," "),IF(OR(AI$3="E",AI$3="EMB"),IF(MOD(AI12,9)=0,"—",16*AI12),IF(OR(AI$3="M",AI$3="MADI"),"—",IF(OR(AI$3="IPO",AI$3="IP out"),IF(MOD(AI12-1,18)&gt;=8,"—",16*AI12),"Err"))))</f>
        <v>2096</v>
      </c>
      <c r="AK13" s="10" t="str">
        <f>IF(OR(AK$3="M3",AK$3="S",AK$3="STD",AK$3="",AK$3="A",AK$3="AES",AK$3="F",AK$3="Fiber")," ",IF(OR(AK$3="E",AK$3="EMB"),IF(MOD(AK12,9)=0,"—",16*AK12-15),IF(OR(AK$3="M",AK$3="MADI"),"—",IF(OR(AK$3="IPO",AK$3="IP out"),IF(MOD(AK12-1,18)&gt;=8,"—",16*AK12-15),"Err"))))</f>
        <v xml:space="preserve"> </v>
      </c>
      <c r="AL13" s="7" t="str">
        <f>IF(OR(AK$3="M3",AK$3="S",AK$3="STD",AK$3="",AK$3="A",AK$3="AES",AK$3="F",AK$3="Fiber"),
IF(AND(AK$3="M3",MOD(AK12-1,9)=8),"Coax"," "),IF(OR(AK$3="E",AK$3="EMB"),IF(MOD(AK12,9)=0,"—",16*AK12),IF(OR(AK$3="M",AK$3="MADI"),"—",IF(OR(AK$3="IPO",AK$3="IP out"),IF(MOD(AK12-1,18)&gt;=8,"—",16*AK12),"Err"))))</f>
        <v xml:space="preserve"> </v>
      </c>
      <c r="AM13" s="10" t="str">
        <f>IF(OR(AM$3="M3",AM$3="S",AM$3="STD",AM$3="",AM$3="A",AM$3="AES",AM$3="F",AM$3="Fiber")," ",IF(OR(AM$3="E",AM$3="EMB"),IF(MOD(AM12,9)=0,"—",16*AM12-15),IF(OR(AM$3="M",AM$3="MADI"),"—",IF(OR(AM$3="IPO",AM$3="IP out"),IF(MOD(AM12-1,18)&gt;=8,"—",16*AM12-15),"Err"))))</f>
        <v xml:space="preserve"> </v>
      </c>
      <c r="AN13" s="7" t="str">
        <f>IF(OR(AM$3="M3",AM$3="S",AM$3="STD",AM$3="",AM$3="A",AM$3="AES",AM$3="F",AM$3="Fiber"),
IF(AND(AM$3="M3",MOD(AM12-1,9)=8),"Coax"," "),IF(OR(AM$3="E",AM$3="EMB"),IF(MOD(AM12,9)=0,"—",16*AM12),IF(OR(AM$3="M",AM$3="MADI"),"—",IF(OR(AM$3="IPO",AM$3="IP out"),IF(MOD(AM12-1,18)&gt;=8,"—",16*AM12),"Err"))))</f>
        <v xml:space="preserve"> </v>
      </c>
      <c r="AO13" s="10" t="str">
        <f>IF(OR(AO$3="M3",AO$3="S",AO$3="STD",AO$3="",AO$3="A",AO$3="AES",AO$3="F",AO$3="Fiber")," ",IF(OR(AO$3="E",AO$3="EMB"),IF(MOD(AO12,9)=0,"—",16*AO12-15),IF(OR(AO$3="M",AO$3="MADI"),"—",IF(OR(AO$3="IPO",AO$3="IP out"),IF(MOD(AO12-1,18)&gt;=8,"—",16*AO12-15),"Err"))))</f>
        <v xml:space="preserve"> </v>
      </c>
      <c r="AP13" s="7" t="str">
        <f>IF(OR(AO$3="M3",AO$3="S",AO$3="STD",AO$3="",AO$3="A",AO$3="AES",AO$3="F",AO$3="Fiber"),
IF(AND(AO$3="M3",MOD(AO12-1,9)=8),"Coax"," "),IF(OR(AO$3="E",AO$3="EMB"),IF(MOD(AO12,9)=0,"—",16*AO12),IF(OR(AO$3="M",AO$3="MADI"),"—",IF(OR(AO$3="IPO",AO$3="IP out"),IF(MOD(AO12-1,18)&gt;=8,"—",16*AO12),"Err"))))</f>
        <v xml:space="preserve"> </v>
      </c>
      <c r="AQ13" s="10" t="str">
        <f>IF(OR(AQ$3="M3",AQ$3="S",AQ$3="STD",AQ$3="",AQ$3="A",AQ$3="AES",AQ$3="F",AQ$3="Fiber")," ",IF(OR(AQ$3="E",AQ$3="EMB"),IF(MOD(AQ12,9)=0,"—",16*AQ12-15),IF(OR(AQ$3="M",AQ$3="MADI"),"—",IF(OR(AQ$3="IPO",AQ$3="IP out"),IF(MOD(AQ12-1,18)&gt;=8,"—",16*AQ12-15),"Err"))))</f>
        <v>—</v>
      </c>
      <c r="AR13" s="7" t="str">
        <f>IF(OR(AQ$3="M3",AQ$3="S",AQ$3="STD",AQ$3="",AQ$3="A",AQ$3="AES",AQ$3="F",AQ$3="Fiber"),
IF(AND(AQ$3="M3",MOD(AQ12-1,9)=8),"Coax"," "),IF(OR(AQ$3="E",AQ$3="EMB"),IF(MOD(AQ12,9)=0,"—",16*AQ12),IF(OR(AQ$3="M",AQ$3="MADI"),"—",IF(OR(AQ$3="IPO",AQ$3="IP out"),IF(MOD(AQ12-1,18)&gt;=8,"—",16*AQ12),"Err"))))</f>
        <v>—</v>
      </c>
      <c r="AS13" s="10">
        <f>IF(OR(AS$3="M3",AS$3="S",AS$3="STD",AS$3="",AS$3="A",AS$3="AES",AS$3="F",AS$3="Fiber")," ",IF(OR(AS$3="E",AS$3="EMB"),IF(MOD(AS12,9)=0,"—",16*AS12-15),IF(OR(AS$3="M",AS$3="MADI"),"—",IF(OR(AS$3="IPO",AS$3="IP out"),IF(MOD(AS12-1,18)&gt;=8,"—",16*AS12-15),"Err"))))</f>
        <v>641</v>
      </c>
      <c r="AT13" s="7">
        <f>IF(OR(AS$3="M3",AS$3="S",AS$3="STD",AS$3="",AS$3="A",AS$3="AES",AS$3="F",AS$3="Fiber"),
IF(AND(AS$3="M3",MOD(AS12-1,9)=8),"Coax"," "),IF(OR(AS$3="E",AS$3="EMB"),IF(MOD(AS12,9)=0,"—",16*AS12),IF(OR(AS$3="M",AS$3="MADI"),"—",IF(OR(AS$3="IPO",AS$3="IP out"),IF(MOD(AS12-1,18)&gt;=8,"—",16*AS12),"Err"))))</f>
        <v>656</v>
      </c>
      <c r="AU13" s="10" t="str">
        <f>IF(OR(AU$3="M3",AU$3="S",AU$3="STD",AU$3="",AU$3="A",AU$3="AES",AU$3="F",AU$3="Fiber")," ",IF(OR(AU$3="E",AU$3="EMB"),IF(MOD(AU12,9)=0,"—",16*AU12-15),IF(OR(AU$3="M",AU$3="MADI"),"—",IF(OR(AU$3="IPO",AU$3="IP out"),IF(MOD(AU12-1,18)&gt;=8,"—",16*AU12-15),"Err"))))</f>
        <v xml:space="preserve"> </v>
      </c>
      <c r="AV13" s="7" t="str">
        <f>IF(OR(AU$3="M3",AU$3="S",AU$3="STD",AU$3="",AU$3="A",AU$3="AES",AU$3="F",AU$3="Fiber"),
IF(AND(AU$3="M3",MOD(AU12-1,9)=8),"Coax"," "),IF(OR(AU$3="E",AU$3="EMB"),IF(MOD(AU12,9)=0,"—",16*AU12),IF(OR(AU$3="M",AU$3="MADI"),"—",IF(OR(AU$3="IPO",AU$3="IP out"),IF(MOD(AU12-1,18)&gt;=8,"—",16*AU12),"Err"))))</f>
        <v xml:space="preserve"> </v>
      </c>
      <c r="AW13" s="10" t="str">
        <f>IF(OR(AW$3="M3",AW$3="S",AW$3="STD",AW$3="",AW$3="A",AW$3="AES",AW$3="F",AW$3="Fiber")," ",IF(OR(AW$3="E",AW$3="EMB"),IF(MOD(AW12,9)=0,"—",16*AW12-15),IF(OR(AW$3="M",AW$3="MADI"),"—",IF(OR(AW$3="IPO",AW$3="IP out"),IF(MOD(AW12-1,18)&gt;=8,"—",16*AW12-15),"Err"))))</f>
        <v xml:space="preserve"> </v>
      </c>
      <c r="AX13" s="7" t="str">
        <f>IF(OR(AW$3="M3",AW$3="S",AW$3="STD",AW$3="",AW$3="A",AW$3="AES",AW$3="F",AW$3="Fiber"),
IF(AND(AW$3="M3",MOD(AW12-1,9)=8),"Coax"," "),IF(OR(AW$3="E",AW$3="EMB"),IF(MOD(AW12,9)=0,"—",16*AW12),IF(OR(AW$3="M",AW$3="MADI"),"—",IF(OR(AW$3="IPO",AW$3="IP out"),IF(MOD(AW12-1,18)&gt;=8,"—",16*AW12),"Err"))))</f>
        <v xml:space="preserve"> </v>
      </c>
      <c r="AY13" s="12"/>
      <c r="AZ13" s="16" t="s">
        <v>29</v>
      </c>
    </row>
    <row r="14" spans="1:56" s="1" customFormat="1" x14ac:dyDescent="0.25">
      <c r="A14" s="9">
        <f>(A$12)*9-8</f>
        <v>136</v>
      </c>
      <c r="B14" s="6"/>
      <c r="C14" s="9">
        <f>(C$12)*9-8</f>
        <v>127</v>
      </c>
      <c r="D14" s="6"/>
      <c r="E14" s="9">
        <f>(E$12)*9-8</f>
        <v>118</v>
      </c>
      <c r="F14" s="6"/>
      <c r="G14" s="9">
        <f>(G$12)*9-8</f>
        <v>109</v>
      </c>
      <c r="H14" s="6"/>
      <c r="I14" s="9">
        <f>(I$12)*9-8</f>
        <v>100</v>
      </c>
      <c r="J14" s="6"/>
      <c r="K14" s="9">
        <f>(K$12)*9-8</f>
        <v>91</v>
      </c>
      <c r="L14" s="6"/>
      <c r="M14" s="9">
        <f>(M$12)*9-8</f>
        <v>82</v>
      </c>
      <c r="N14" s="6"/>
      <c r="O14" s="9">
        <f>(O$12)*9-8</f>
        <v>73</v>
      </c>
      <c r="P14" s="6"/>
      <c r="Q14" s="9">
        <f>(Q$12)*9-8</f>
        <v>64</v>
      </c>
      <c r="R14" s="6"/>
      <c r="S14" s="9">
        <f>(S$12)*9-8</f>
        <v>55</v>
      </c>
      <c r="T14" s="6"/>
      <c r="U14" s="9">
        <f>(U$12)*9-8</f>
        <v>46</v>
      </c>
      <c r="V14" s="6"/>
      <c r="W14" s="9">
        <f>(W$12)*9-8</f>
        <v>37</v>
      </c>
      <c r="X14" s="6"/>
      <c r="Y14" s="9">
        <f>(Y$12)*9-8</f>
        <v>28</v>
      </c>
      <c r="Z14" s="6"/>
      <c r="AA14" s="9">
        <f>(AA$12)*9-8</f>
        <v>19</v>
      </c>
      <c r="AB14" s="6"/>
      <c r="AC14" s="9">
        <f>(AC$12)*9-8</f>
        <v>10</v>
      </c>
      <c r="AD14" s="6"/>
      <c r="AE14" s="9">
        <f>(AE$12)*9-8</f>
        <v>1</v>
      </c>
      <c r="AF14" s="6"/>
      <c r="AG14" s="21"/>
      <c r="AH14" s="22"/>
      <c r="AI14" s="11">
        <f>(AI$2)*18-12</f>
        <v>132</v>
      </c>
      <c r="AJ14" s="8"/>
      <c r="AK14" s="11">
        <f>(AK$2)*18-12</f>
        <v>114</v>
      </c>
      <c r="AL14" s="8"/>
      <c r="AM14" s="11">
        <f>(AM$2)*18-12</f>
        <v>96</v>
      </c>
      <c r="AN14" s="8"/>
      <c r="AO14" s="11">
        <f>(AO$2)*18-12</f>
        <v>78</v>
      </c>
      <c r="AP14" s="8"/>
      <c r="AQ14" s="11">
        <f>(AQ$2)*18-12</f>
        <v>60</v>
      </c>
      <c r="AR14" s="8"/>
      <c r="AS14" s="11">
        <f>(AS$2)*18-12</f>
        <v>42</v>
      </c>
      <c r="AT14" s="8"/>
      <c r="AU14" s="11">
        <f>(AU$2)*18-12</f>
        <v>24</v>
      </c>
      <c r="AV14" s="8"/>
      <c r="AW14" s="11">
        <f>(AW$2)*18-12</f>
        <v>6</v>
      </c>
      <c r="AX14" s="8"/>
      <c r="AY14" s="3"/>
      <c r="AZ14" s="14"/>
    </row>
    <row r="15" spans="1:56" s="5" customFormat="1" ht="13.5" x14ac:dyDescent="0.25">
      <c r="A15" s="10">
        <f>IF(OR(A$13="S",A$13="STD",A$13="",A$13="A",A$13="AES",A$13="F",A$13="Fiber")," ",IF(OR(A$13="FS",A$13="D",A$13="DIS"),IF(MOD(A14,9)=0,"—",16*A14-15),IF(OR(A$13="M",A$13="MADI"),"—",IF(OR(A$13="IPI",A$13="IP in"),IF(MOD(A14-1,9)&gt;=8,"—",16*A14-15),"Err"))))</f>
        <v>2161</v>
      </c>
      <c r="B15" s="7">
        <f>IF(OR(A$13="S",A$13="STD",A$13="",A$13="A",A$13="AES",A$13="F",A$13="Fiber")," ",IF(OR(A$13="FS",A$13="D",A$13="DIS"),IF(MOD(A14,9)=0,"—",16*A14),IF(OR(A$13="M",A$13="MADI"),"—",
IF(OR(A$13="IPI",A$13="IP in"),IF(MOD(A14-1,9)&gt;=8,"—",16*A14),"Err"))))</f>
        <v>2176</v>
      </c>
      <c r="C15" s="10">
        <f>IF(OR(C$13="S",C$13="STD",C$13="",C$13="A",C$13="AES",C$13="F",C$13="Fiber")," ",IF(OR(C$13="FS",C$13="D",C$13="DIS"),IF(MOD(C14,9)=0,"—",16*C14-15),IF(OR(C$13="M",C$13="MADI"),"—",IF(OR(C$13="IPI",C$13="IP in"),IF(MOD(C14-1,9)&gt;=8,"—",16*C14-15),"Err"))))</f>
        <v>2017</v>
      </c>
      <c r="D15" s="7">
        <f>IF(OR(C$13="S",C$13="STD",C$13="",C$13="A",C$13="AES",C$13="F",C$13="Fiber")," ",IF(OR(C$13="FS",C$13="D",C$13="DIS"),IF(MOD(C14,9)=0,"—",16*C14),IF(OR(C$13="M",C$13="MADI"),"—",
IF(OR(C$13="IPI",C$13="IP in"),IF(MOD(C14-1,9)&gt;=8,"—",16*C14),"Err"))))</f>
        <v>2032</v>
      </c>
      <c r="E15" s="10">
        <f>IF(OR(E$13="S",E$13="STD",E$13="",E$13="A",E$13="AES",E$13="F",E$13="Fiber")," ",IF(OR(E$13="FS",E$13="D",E$13="DIS"),IF(MOD(E14,9)=0,"—",16*E14-15),IF(OR(E$13="M",E$13="MADI"),"—",IF(OR(E$13="IPI",E$13="IP in"),IF(MOD(E14-1,9)&gt;=8,"—",16*E14-15),"Err"))))</f>
        <v>1873</v>
      </c>
      <c r="F15" s="7">
        <f>IF(OR(E$13="S",E$13="STD",E$13="",E$13="A",E$13="AES",E$13="F",E$13="Fiber")," ",IF(OR(E$13="FS",E$13="D",E$13="DIS"),IF(MOD(E14,9)=0,"—",16*E14),IF(OR(E$13="M",E$13="MADI"),"—",
IF(OR(E$13="IPI",E$13="IP in"),IF(MOD(E14-1,9)&gt;=8,"—",16*E14),"Err"))))</f>
        <v>1888</v>
      </c>
      <c r="G15" s="10" t="str">
        <f>IF(OR(G$13="S",G$13="STD",G$13="",G$13="A",G$13="AES",G$13="F",G$13="Fiber")," ",IF(OR(G$13="FS",G$13="D",G$13="DIS"),IF(MOD(G14,9)=0,"—",16*G14-15),IF(OR(G$13="M",G$13="MADI"),"—",IF(OR(G$13="IPI",G$13="IP in"),IF(MOD(G14-1,9)&gt;=8,"—",16*G14-15),"Err"))))</f>
        <v xml:space="preserve"> </v>
      </c>
      <c r="H15" s="7" t="str">
        <f>IF(OR(G$13="S",G$13="STD",G$13="",G$13="A",G$13="AES",G$13="F",G$13="Fiber")," ",IF(OR(G$13="FS",G$13="D",G$13="DIS"),IF(MOD(G14,9)=0,"—",16*G14),IF(OR(G$13="M",G$13="MADI"),"—",
IF(OR(G$13="IPI",G$13="IP in"),IF(MOD(G14-1,9)&gt;=8,"—",16*G14),"Err"))))</f>
        <v xml:space="preserve"> </v>
      </c>
      <c r="I15" s="10" t="str">
        <f>IF(OR(I$13="S",I$13="STD",I$13="",I$13="A",I$13="AES",I$13="F",I$13="Fiber")," ",IF(OR(I$13="FS",I$13="D",I$13="DIS"),IF(MOD(I14,9)=0,"—",16*I14-15),IF(OR(I$13="M",I$13="MADI"),"—",IF(OR(I$13="IPI",I$13="IP in"),IF(MOD(I14-1,9)&gt;=8,"—",16*I14-15),"Err"))))</f>
        <v xml:space="preserve"> </v>
      </c>
      <c r="J15" s="7" t="str">
        <f>IF(OR(I$13="S",I$13="STD",I$13="",I$13="A",I$13="AES",I$13="F",I$13="Fiber")," ",IF(OR(I$13="FS",I$13="D",I$13="DIS"),IF(MOD(I14,9)=0,"—",16*I14),IF(OR(I$13="M",I$13="MADI"),"—",
IF(OR(I$13="IPI",I$13="IP in"),IF(MOD(I14-1,9)&gt;=8,"—",16*I14),"Err"))))</f>
        <v xml:space="preserve"> </v>
      </c>
      <c r="K15" s="10" t="str">
        <f>IF(OR(K$13="S",K$13="STD",K$13="",K$13="A",K$13="AES",K$13="F",K$13="Fiber")," ",IF(OR(K$13="FS",K$13="D",K$13="DIS"),IF(MOD(K14,9)=0,"—",16*K14-15),IF(OR(K$13="M",K$13="MADI"),"—",IF(OR(K$13="IPI",K$13="IP in"),IF(MOD(K14-1,9)&gt;=8,"—",16*K14-15),"Err"))))</f>
        <v>—</v>
      </c>
      <c r="L15" s="7" t="str">
        <f>IF(OR(K$13="S",K$13="STD",K$13="",K$13="A",K$13="AES",K$13="F",K$13="Fiber")," ",IF(OR(K$13="FS",K$13="D",K$13="DIS"),IF(MOD(K14,9)=0,"—",16*K14),IF(OR(K$13="M",K$13="MADI"),"—",
IF(OR(K$13="IPI",K$13="IP in"),IF(MOD(K14-1,9)&gt;=8,"—",16*K14),"Err"))))</f>
        <v>—</v>
      </c>
      <c r="M15" s="10">
        <f>IF(OR(M$13="S",M$13="STD",M$13="",M$13="A",M$13="AES",M$13="F",M$13="Fiber")," ",IF(OR(M$13="FS",M$13="D",M$13="DIS"),IF(MOD(M14,9)=0,"—",16*M14-15),IF(OR(M$13="M",M$13="MADI"),"—",IF(OR(M$13="IPI",M$13="IP in"),IF(MOD(M14-1,9)&gt;=8,"—",16*M14-15),"Err"))))</f>
        <v>1297</v>
      </c>
      <c r="N15" s="7">
        <f>IF(OR(M$13="S",M$13="STD",M$13="",M$13="A",M$13="AES",M$13="F",M$13="Fiber")," ",IF(OR(M$13="FS",M$13="D",M$13="DIS"),IF(MOD(M14,9)=0,"—",16*M14),IF(OR(M$13="M",M$13="MADI"),"—",
IF(OR(M$13="IPI",M$13="IP in"),IF(MOD(M14-1,9)&gt;=8,"—",16*M14),"Err"))))</f>
        <v>1312</v>
      </c>
      <c r="O15" s="10" t="str">
        <f>IF(OR(O$13="S",O$13="STD",O$13="",O$13="A",O$13="AES",O$13="F",O$13="Fiber")," ",IF(OR(O$13="FS",O$13="D",O$13="DIS"),IF(MOD(O14,9)=0,"—",16*O14-15),IF(OR(O$13="M",O$13="MADI"),"—",IF(OR(O$13="IPI",O$13="IP in"),IF(MOD(O14-1,9)&gt;=8,"—",16*O14-15),"Err"))))</f>
        <v xml:space="preserve"> </v>
      </c>
      <c r="P15" s="7" t="str">
        <f>IF(OR(O$13="S",O$13="STD",O$13="",O$13="A",O$13="AES",O$13="F",O$13="Fiber")," ",IF(OR(O$13="FS",O$13="D",O$13="DIS"),IF(MOD(O14,9)=0,"—",16*O14),IF(OR(O$13="M",O$13="MADI"),"—",
IF(OR(O$13="IPI",O$13="IP in"),IF(MOD(O14-1,9)&gt;=8,"—",16*O14),"Err"))))</f>
        <v xml:space="preserve"> </v>
      </c>
      <c r="Q15" s="10">
        <f>IF(OR(Q$13="S",Q$13="STD",Q$13="",Q$13="A",Q$13="AES",Q$13="F",Q$13="Fiber")," ",IF(OR(Q$13="FS",Q$13="D",Q$13="DIS"),IF(MOD(Q14,9)=0,"—",16*Q14-15),IF(OR(Q$13="M",Q$13="MADI"),"—",IF(OR(Q$13="IPI",Q$13="IP in"),IF(MOD(Q14-1,9)&gt;=8,"—",16*Q14-15),"Err"))))</f>
        <v>1009</v>
      </c>
      <c r="R15" s="7">
        <f>IF(OR(Q$13="S",Q$13="STD",Q$13="",Q$13="A",Q$13="AES",Q$13="F",Q$13="Fiber")," ",IF(OR(Q$13="FS",Q$13="D",Q$13="DIS"),IF(MOD(Q14,9)=0,"—",16*Q14),IF(OR(Q$13="M",Q$13="MADI"),"—",
IF(OR(Q$13="IPI",Q$13="IP in"),IF(MOD(Q14-1,9)&gt;=8,"—",16*Q14),"Err"))))</f>
        <v>1024</v>
      </c>
      <c r="S15" s="10">
        <f>IF(OR(S$13="S",S$13="STD",S$13="",S$13="A",S$13="AES",S$13="F",S$13="Fiber")," ",IF(OR(S$13="FS",S$13="D",S$13="DIS"),IF(MOD(S14,9)=0,"—",16*S14-15),IF(OR(S$13="M",S$13="MADI"),"—",IF(OR(S$13="IPI",S$13="IP in"),IF(MOD(S14-1,9)&gt;=8,"—",16*S14-15),"Err"))))</f>
        <v>865</v>
      </c>
      <c r="T15" s="7">
        <f>IF(OR(S$13="S",S$13="STD",S$13="",S$13="A",S$13="AES",S$13="F",S$13="Fiber")," ",IF(OR(S$13="FS",S$13="D",S$13="DIS"),IF(MOD(S14,9)=0,"—",16*S14),IF(OR(S$13="M",S$13="MADI"),"—",
IF(OR(S$13="IPI",S$13="IP in"),IF(MOD(S14-1,9)&gt;=8,"—",16*S14),"Err"))))</f>
        <v>880</v>
      </c>
      <c r="U15" s="10" t="str">
        <f>IF(OR(U$13="S",U$13="STD",U$13="",U$13="A",U$13="AES",U$13="F",U$13="Fiber")," ",IF(OR(U$13="FS",U$13="D",U$13="DIS"),IF(MOD(U14,9)=0,"—",16*U14-15),IF(OR(U$13="M",U$13="MADI"),"—",IF(OR(U$13="IPI",U$13="IP in"),IF(MOD(U14-1,9)&gt;=8,"—",16*U14-15),"Err"))))</f>
        <v xml:space="preserve"> </v>
      </c>
      <c r="V15" s="7" t="str">
        <f>IF(OR(U$13="S",U$13="STD",U$13="",U$13="A",U$13="AES",U$13="F",U$13="Fiber")," ",IF(OR(U$13="FS",U$13="D",U$13="DIS"),IF(MOD(U14,9)=0,"—",16*U14),IF(OR(U$13="M",U$13="MADI"),"—",
IF(OR(U$13="IPI",U$13="IP in"),IF(MOD(U14-1,9)&gt;=8,"—",16*U14),"Err"))))</f>
        <v xml:space="preserve"> </v>
      </c>
      <c r="W15" s="10" t="str">
        <f>IF(OR(W$13="S",W$13="STD",W$13="",W$13="A",W$13="AES",W$13="F",W$13="Fiber")," ",IF(OR(W$13="FS",W$13="D",W$13="DIS"),IF(MOD(W14,9)=0,"—",16*W14-15),IF(OR(W$13="M",W$13="MADI"),"—",IF(OR(W$13="IPI",W$13="IP in"),IF(MOD(W14-1,9)&gt;=8,"—",16*W14-15),"Err"))))</f>
        <v xml:space="preserve"> </v>
      </c>
      <c r="X15" s="7" t="str">
        <f>IF(OR(W$13="S",W$13="STD",W$13="",W$13="A",W$13="AES",W$13="F",W$13="Fiber")," ",IF(OR(W$13="FS",W$13="D",W$13="DIS"),IF(MOD(W14,9)=0,"—",16*W14),IF(OR(W$13="M",W$13="MADI"),"—",
IF(OR(W$13="IPI",W$13="IP in"),IF(MOD(W14-1,9)&gt;=8,"—",16*W14),"Err"))))</f>
        <v xml:space="preserve"> </v>
      </c>
      <c r="Y15" s="10" t="str">
        <f>IF(OR(Y$13="S",Y$13="STD",Y$13="",Y$13="A",Y$13="AES",Y$13="F",Y$13="Fiber")," ",IF(OR(Y$13="FS",Y$13="D",Y$13="DIS"),IF(MOD(Y14,9)=0,"—",16*Y14-15),IF(OR(Y$13="M",Y$13="MADI"),"—",IF(OR(Y$13="IPI",Y$13="IP in"),IF(MOD(Y14-1,9)&gt;=8,"—",16*Y14-15),"Err"))))</f>
        <v>—</v>
      </c>
      <c r="Z15" s="7" t="str">
        <f>IF(OR(Y$13="S",Y$13="STD",Y$13="",Y$13="A",Y$13="AES",Y$13="F",Y$13="Fiber")," ",IF(OR(Y$13="FS",Y$13="D",Y$13="DIS"),IF(MOD(Y14,9)=0,"—",16*Y14),IF(OR(Y$13="M",Y$13="MADI"),"—",
IF(OR(Y$13="IPI",Y$13="IP in"),IF(MOD(Y14-1,9)&gt;=8,"—",16*Y14),"Err"))))</f>
        <v>—</v>
      </c>
      <c r="AA15" s="10">
        <f>IF(OR(AA$13="S",AA$13="STD",AA$13="",AA$13="A",AA$13="AES",AA$13="F",AA$13="Fiber")," ",IF(OR(AA$13="FS",AA$13="D",AA$13="DIS"),IF(MOD(AA14,9)=0,"—",16*AA14-15),IF(OR(AA$13="M",AA$13="MADI"),"—",IF(OR(AA$13="IPI",AA$13="IP in"),IF(MOD(AA14-1,9)&gt;=8,"—",16*AA14-15),"Err"))))</f>
        <v>289</v>
      </c>
      <c r="AB15" s="7">
        <f>IF(OR(AA$13="S",AA$13="STD",AA$13="",AA$13="A",AA$13="AES",AA$13="F",AA$13="Fiber")," ",IF(OR(AA$13="FS",AA$13="D",AA$13="DIS"),IF(MOD(AA14,9)=0,"—",16*AA14),IF(OR(AA$13="M",AA$13="MADI"),"—",
IF(OR(AA$13="IPI",AA$13="IP in"),IF(MOD(AA14-1,9)&gt;=8,"—",16*AA14),"Err"))))</f>
        <v>304</v>
      </c>
      <c r="AC15" s="10" t="str">
        <f>IF(OR(AC$13="S",AC$13="STD",AC$13="",AC$13="A",AC$13="AES",AC$13="F",AC$13="Fiber")," ",IF(OR(AC$13="FS",AC$13="D",AC$13="DIS"),IF(MOD(AC14,9)=0,"—",16*AC14-15),IF(OR(AC$13="M",AC$13="MADI"),"—",IF(OR(AC$13="IPI",AC$13="IP in"),IF(MOD(AC14-1,9)&gt;=8,"—",16*AC14-15),"Err"))))</f>
        <v xml:space="preserve"> </v>
      </c>
      <c r="AD15" s="7" t="str">
        <f>IF(OR(AC$13="S",AC$13="STD",AC$13="",AC$13="A",AC$13="AES",AC$13="F",AC$13="Fiber")," ",IF(OR(AC$13="FS",AC$13="D",AC$13="DIS"),IF(MOD(AC14,9)=0,"—",16*AC14),IF(OR(AC$13="M",AC$13="MADI"),"—",
IF(OR(AC$13="IPI",AC$13="IP in"),IF(MOD(AC14-1,9)&gt;=8,"—",16*AC14),"Err"))))</f>
        <v xml:space="preserve"> </v>
      </c>
      <c r="AE15" s="10">
        <f>IF(OR(AE$13="S",AE$13="STD",AE$13="",AE$13="A",AE$13="AES",AE$13="F",AE$13="Fiber")," ",IF(OR(AE$13="FS",AE$13="D",AE$13="DIS"),IF(MOD(AE14,9)=0,"—",16*AE14-15),IF(OR(AE$13="M",AE$13="MADI"),"—",IF(OR(AE$13="IPI",AE$13="IP in"),IF(MOD(AE14-1,9)&gt;=8,"—",16*AE14-15),"Err"))))</f>
        <v>1</v>
      </c>
      <c r="AF15" s="7">
        <f>IF(OR(AE$13="S",AE$13="STD",AE$13="",AE$13="A",AE$13="AES",AE$13="F",AE$13="Fiber")," ",IF(OR(AE$13="FS",AE$13="D",AE$13="DIS"),IF(MOD(AE14,9)=0,"—",16*AE14),IF(OR(AE$13="M",AE$13="MADI"),"—",
IF(OR(AE$13="IPI",AE$13="IP in"),IF(MOD(AE14-1,9)&gt;=8,"—",16*AE14),"Err"))))</f>
        <v>16</v>
      </c>
      <c r="AG15" s="23"/>
      <c r="AH15" s="24"/>
      <c r="AI15" s="10">
        <f>IF(OR(AI$3="M3",AI$3="S",AI$3="STD",AI$3="",AI$3="A",AI$3="AES",AI$3="F",AI$3="Fiber")," ",IF(OR(AI$3="E",AI$3="EMB"),IF(MOD(AI14,9)=0,"—",16*AI14-15),IF(OR(AI$3="M",AI$3="MADI"),"—",IF(OR(AI$3="IPO",AI$3="IP out"),IF(MOD(AI14-1,18)&gt;=8,"—",16*AI14-15),"Err"))))</f>
        <v>2097</v>
      </c>
      <c r="AJ15" s="7">
        <f>IF(OR(AI$3="M3",AI$3="S",AI$3="STD",AI$3="",AI$3="A",AI$3="AES",AI$3="F",AI$3="Fiber"),
IF(AND(AI$3="M3",MOD(AI14-1,9)=8),"Coax"," "),IF(OR(AI$3="E",AI$3="EMB"),IF(MOD(AI14,9)=0,"—",16*AI14),IF(OR(AI$3="M",AI$3="MADI"),"—",IF(OR(AI$3="IPO",AI$3="IP out"),IF(MOD(AI14-1,18)&gt;=8,"—",16*AI14),"Err"))))</f>
        <v>2112</v>
      </c>
      <c r="AK15" s="10" t="str">
        <f>IF(OR(AK$3="M3",AK$3="S",AK$3="STD",AK$3="",AK$3="A",AK$3="AES",AK$3="F",AK$3="Fiber")," ",IF(OR(AK$3="E",AK$3="EMB"),IF(MOD(AK14,9)=0,"—",16*AK14-15),IF(OR(AK$3="M",AK$3="MADI"),"—",IF(OR(AK$3="IPO",AK$3="IP out"),IF(MOD(AK14-1,18)&gt;=8,"—",16*AK14-15),"Err"))))</f>
        <v xml:space="preserve"> </v>
      </c>
      <c r="AL15" s="7" t="str">
        <f>IF(OR(AK$3="M3",AK$3="S",AK$3="STD",AK$3="",AK$3="A",AK$3="AES",AK$3="F",AK$3="Fiber"),
IF(AND(AK$3="M3",MOD(AK14-1,9)=8),"Coax"," "),IF(OR(AK$3="E",AK$3="EMB"),IF(MOD(AK14,9)=0,"—",16*AK14),IF(OR(AK$3="M",AK$3="MADI"),"—",IF(OR(AK$3="IPO",AK$3="IP out"),IF(MOD(AK14-1,18)&gt;=8,"—",16*AK14),"Err"))))</f>
        <v xml:space="preserve"> </v>
      </c>
      <c r="AM15" s="10" t="str">
        <f>IF(OR(AM$3="M3",AM$3="S",AM$3="STD",AM$3="",AM$3="A",AM$3="AES",AM$3="F",AM$3="Fiber")," ",IF(OR(AM$3="E",AM$3="EMB"),IF(MOD(AM14,9)=0,"—",16*AM14-15),IF(OR(AM$3="M",AM$3="MADI"),"—",IF(OR(AM$3="IPO",AM$3="IP out"),IF(MOD(AM14-1,18)&gt;=8,"—",16*AM14-15),"Err"))))</f>
        <v xml:space="preserve"> </v>
      </c>
      <c r="AN15" s="7" t="str">
        <f>IF(OR(AM$3="M3",AM$3="S",AM$3="STD",AM$3="",AM$3="A",AM$3="AES",AM$3="F",AM$3="Fiber"),
IF(AND(AM$3="M3",MOD(AM14-1,9)=8),"Coax"," "),IF(OR(AM$3="E",AM$3="EMB"),IF(MOD(AM14,9)=0,"—",16*AM14),IF(OR(AM$3="M",AM$3="MADI"),"—",IF(OR(AM$3="IPO",AM$3="IP out"),IF(MOD(AM14-1,18)&gt;=8,"—",16*AM14),"Err"))))</f>
        <v xml:space="preserve"> </v>
      </c>
      <c r="AO15" s="10" t="str">
        <f>IF(OR(AO$3="M3",AO$3="S",AO$3="STD",AO$3="",AO$3="A",AO$3="AES",AO$3="F",AO$3="Fiber")," ",IF(OR(AO$3="E",AO$3="EMB"),IF(MOD(AO14,9)=0,"—",16*AO14-15),IF(OR(AO$3="M",AO$3="MADI"),"—",IF(OR(AO$3="IPO",AO$3="IP out"),IF(MOD(AO14-1,18)&gt;=8,"—",16*AO14-15),"Err"))))</f>
        <v xml:space="preserve"> </v>
      </c>
      <c r="AP15" s="7" t="str">
        <f>IF(OR(AO$3="M3",AO$3="S",AO$3="STD",AO$3="",AO$3="A",AO$3="AES",AO$3="F",AO$3="Fiber"),
IF(AND(AO$3="M3",MOD(AO14-1,9)=8),"Coax"," "),IF(OR(AO$3="E",AO$3="EMB"),IF(MOD(AO14,9)=0,"—",16*AO14),IF(OR(AO$3="M",AO$3="MADI"),"—",IF(OR(AO$3="IPO",AO$3="IP out"),IF(MOD(AO14-1,18)&gt;=8,"—",16*AO14),"Err"))))</f>
        <v xml:space="preserve"> </v>
      </c>
      <c r="AQ15" s="10" t="str">
        <f>IF(OR(AQ$3="M3",AQ$3="S",AQ$3="STD",AQ$3="",AQ$3="A",AQ$3="AES",AQ$3="F",AQ$3="Fiber")," ",IF(OR(AQ$3="E",AQ$3="EMB"),IF(MOD(AQ14,9)=0,"—",16*AQ14-15),IF(OR(AQ$3="M",AQ$3="MADI"),"—",IF(OR(AQ$3="IPO",AQ$3="IP out"),IF(MOD(AQ14-1,18)&gt;=8,"—",16*AQ14-15),"Err"))))</f>
        <v>—</v>
      </c>
      <c r="AR15" s="7" t="str">
        <f>IF(OR(AQ$3="M3",AQ$3="S",AQ$3="STD",AQ$3="",AQ$3="A",AQ$3="AES",AQ$3="F",AQ$3="Fiber"),
IF(AND(AQ$3="M3",MOD(AQ14-1,9)=8),"Coax"," "),IF(OR(AQ$3="E",AQ$3="EMB"),IF(MOD(AQ14,9)=0,"—",16*AQ14),IF(OR(AQ$3="M",AQ$3="MADI"),"—",IF(OR(AQ$3="IPO",AQ$3="IP out"),IF(MOD(AQ14-1,18)&gt;=8,"—",16*AQ14),"Err"))))</f>
        <v>—</v>
      </c>
      <c r="AS15" s="10">
        <f>IF(OR(AS$3="M3",AS$3="S",AS$3="STD",AS$3="",AS$3="A",AS$3="AES",AS$3="F",AS$3="Fiber")," ",IF(OR(AS$3="E",AS$3="EMB"),IF(MOD(AS14,9)=0,"—",16*AS14-15),IF(OR(AS$3="M",AS$3="MADI"),"—",IF(OR(AS$3="IPO",AS$3="IP out"),IF(MOD(AS14-1,18)&gt;=8,"—",16*AS14-15),"Err"))))</f>
        <v>657</v>
      </c>
      <c r="AT15" s="7">
        <f>IF(OR(AS$3="M3",AS$3="S",AS$3="STD",AS$3="",AS$3="A",AS$3="AES",AS$3="F",AS$3="Fiber"),
IF(AND(AS$3="M3",MOD(AS14-1,9)=8),"Coax"," "),IF(OR(AS$3="E",AS$3="EMB"),IF(MOD(AS14,9)=0,"—",16*AS14),IF(OR(AS$3="M",AS$3="MADI"),"—",IF(OR(AS$3="IPO",AS$3="IP out"),IF(MOD(AS14-1,18)&gt;=8,"—",16*AS14),"Err"))))</f>
        <v>672</v>
      </c>
      <c r="AU15" s="10" t="str">
        <f>IF(OR(AU$3="M3",AU$3="S",AU$3="STD",AU$3="",AU$3="A",AU$3="AES",AU$3="F",AU$3="Fiber")," ",IF(OR(AU$3="E",AU$3="EMB"),IF(MOD(AU14,9)=0,"—",16*AU14-15),IF(OR(AU$3="M",AU$3="MADI"),"—",IF(OR(AU$3="IPO",AU$3="IP out"),IF(MOD(AU14-1,18)&gt;=8,"—",16*AU14-15),"Err"))))</f>
        <v xml:space="preserve"> </v>
      </c>
      <c r="AV15" s="7" t="str">
        <f>IF(OR(AU$3="M3",AU$3="S",AU$3="STD",AU$3="",AU$3="A",AU$3="AES",AU$3="F",AU$3="Fiber"),
IF(AND(AU$3="M3",MOD(AU14-1,9)=8),"Coax"," "),IF(OR(AU$3="E",AU$3="EMB"),IF(MOD(AU14,9)=0,"—",16*AU14),IF(OR(AU$3="M",AU$3="MADI"),"—",IF(OR(AU$3="IPO",AU$3="IP out"),IF(MOD(AU14-1,18)&gt;=8,"—",16*AU14),"Err"))))</f>
        <v xml:space="preserve"> </v>
      </c>
      <c r="AW15" s="10" t="str">
        <f>IF(OR(AW$3="M3",AW$3="S",AW$3="STD",AW$3="",AW$3="A",AW$3="AES",AW$3="F",AW$3="Fiber")," ",IF(OR(AW$3="E",AW$3="EMB"),IF(MOD(AW14,9)=0,"—",16*AW14-15),IF(OR(AW$3="M",AW$3="MADI"),"—",IF(OR(AW$3="IPO",AW$3="IP out"),IF(MOD(AW14-1,18)&gt;=8,"—",16*AW14-15),"Err"))))</f>
        <v xml:space="preserve"> </v>
      </c>
      <c r="AX15" s="7" t="str">
        <f>IF(OR(AW$3="M3",AW$3="S",AW$3="STD",AW$3="",AW$3="A",AW$3="AES",AW$3="F",AW$3="Fiber"),
IF(AND(AW$3="M3",MOD(AW14-1,9)=8),"Coax"," "),IF(OR(AW$3="E",AW$3="EMB"),IF(MOD(AW14,9)=0,"—",16*AW14),IF(OR(AW$3="M",AW$3="MADI"),"—",IF(OR(AW$3="IPO",AW$3="IP out"),IF(MOD(AW14-1,18)&gt;=8,"—",16*AW14),"Err"))))</f>
        <v xml:space="preserve"> </v>
      </c>
      <c r="AY15" s="12"/>
      <c r="AZ15" s="15"/>
    </row>
    <row r="16" spans="1:56" s="1" customFormat="1" x14ac:dyDescent="0.25">
      <c r="A16" s="9">
        <f>(A$12)*9-7</f>
        <v>137</v>
      </c>
      <c r="B16" s="6"/>
      <c r="C16" s="9">
        <f>(C$12)*9-7</f>
        <v>128</v>
      </c>
      <c r="D16" s="6"/>
      <c r="E16" s="9">
        <f>(E$12)*9-7</f>
        <v>119</v>
      </c>
      <c r="F16" s="6"/>
      <c r="G16" s="9">
        <f>(G$12)*9-7</f>
        <v>110</v>
      </c>
      <c r="H16" s="6"/>
      <c r="I16" s="9">
        <f>(I$12)*9-7</f>
        <v>101</v>
      </c>
      <c r="J16" s="6"/>
      <c r="K16" s="9">
        <f>(K$12)*9-7</f>
        <v>92</v>
      </c>
      <c r="L16" s="6"/>
      <c r="M16" s="9">
        <f>(M$12)*9-7</f>
        <v>83</v>
      </c>
      <c r="N16" s="6"/>
      <c r="O16" s="9">
        <f>(O$12)*9-7</f>
        <v>74</v>
      </c>
      <c r="P16" s="6"/>
      <c r="Q16" s="9">
        <f>(Q$12)*9-7</f>
        <v>65</v>
      </c>
      <c r="R16" s="6"/>
      <c r="S16" s="9">
        <f>(S$12)*9-7</f>
        <v>56</v>
      </c>
      <c r="T16" s="6"/>
      <c r="U16" s="9">
        <f>(U$12)*9-7</f>
        <v>47</v>
      </c>
      <c r="V16" s="6"/>
      <c r="W16" s="9">
        <f>(W$12)*9-7</f>
        <v>38</v>
      </c>
      <c r="X16" s="6"/>
      <c r="Y16" s="9">
        <f>(Y$12)*9-7</f>
        <v>29</v>
      </c>
      <c r="Z16" s="6"/>
      <c r="AA16" s="9">
        <f>(AA$12)*9-7</f>
        <v>20</v>
      </c>
      <c r="AB16" s="6"/>
      <c r="AC16" s="9">
        <f>(AC$12)*9-7</f>
        <v>11</v>
      </c>
      <c r="AD16" s="6"/>
      <c r="AE16" s="9">
        <f>(AE$12)*9-7</f>
        <v>2</v>
      </c>
      <c r="AF16" s="6"/>
      <c r="AG16" s="21"/>
      <c r="AH16" s="22"/>
      <c r="AI16" s="11">
        <f>(AI$2)*18-11</f>
        <v>133</v>
      </c>
      <c r="AJ16" s="8"/>
      <c r="AK16" s="11">
        <f>(AK$2)*18-11</f>
        <v>115</v>
      </c>
      <c r="AL16" s="8"/>
      <c r="AM16" s="11">
        <f>(AM$2)*18-11</f>
        <v>97</v>
      </c>
      <c r="AN16" s="8"/>
      <c r="AO16" s="11">
        <f>(AO$2)*18-11</f>
        <v>79</v>
      </c>
      <c r="AP16" s="8"/>
      <c r="AQ16" s="11">
        <f>(AQ$2)*18-11</f>
        <v>61</v>
      </c>
      <c r="AR16" s="8"/>
      <c r="AS16" s="11">
        <f>(AS$2)*18-11</f>
        <v>43</v>
      </c>
      <c r="AT16" s="8"/>
      <c r="AU16" s="11">
        <f>(AU$2)*18-11</f>
        <v>25</v>
      </c>
      <c r="AV16" s="8"/>
      <c r="AW16" s="11">
        <f>(AW$2)*18-11</f>
        <v>7</v>
      </c>
      <c r="AX16" s="8"/>
      <c r="AY16" s="3"/>
      <c r="AZ16" s="14"/>
    </row>
    <row r="17" spans="1:56" s="5" customFormat="1" ht="13.5" x14ac:dyDescent="0.25">
      <c r="A17" s="10">
        <f>IF(OR(A$13="S",A$13="STD",A$13="",A$13="A",A$13="AES",A$13="F",A$13="Fiber")," ",IF(OR(A$13="FS",A$13="D",A$13="DIS"),IF(MOD(A16,9)=0,"—",16*A16-15),IF(OR(A$13="M",A$13="MADI"),"—",IF(OR(A$13="IPI",A$13="IP in"),IF(MOD(A16-1,9)&gt;=8,"—",16*A16-15),"Err"))))</f>
        <v>2177</v>
      </c>
      <c r="B17" s="7">
        <f>IF(OR(A$13="S",A$13="STD",A$13="",A$13="A",A$13="AES",A$13="F",A$13="Fiber")," ",IF(OR(A$13="FS",A$13="D",A$13="DIS"),IF(MOD(A16,9)=0,"—",16*A16),IF(OR(A$13="M",A$13="MADI"),"—",
IF(OR(A$13="IPI",A$13="IP in"),IF(MOD(A16-1,9)&gt;=8,"—",16*A16),"Err"))))</f>
        <v>2192</v>
      </c>
      <c r="C17" s="10">
        <f>IF(OR(C$13="S",C$13="STD",C$13="",C$13="A",C$13="AES",C$13="F",C$13="Fiber")," ",IF(OR(C$13="FS",C$13="D",C$13="DIS"),IF(MOD(C16,9)=0,"—",16*C16-15),IF(OR(C$13="M",C$13="MADI"),"—",IF(OR(C$13="IPI",C$13="IP in"),IF(MOD(C16-1,9)&gt;=8,"—",16*C16-15),"Err"))))</f>
        <v>2033</v>
      </c>
      <c r="D17" s="7">
        <f>IF(OR(C$13="S",C$13="STD",C$13="",C$13="A",C$13="AES",C$13="F",C$13="Fiber")," ",IF(OR(C$13="FS",C$13="D",C$13="DIS"),IF(MOD(C16,9)=0,"—",16*C16),IF(OR(C$13="M",C$13="MADI"),"—",
IF(OR(C$13="IPI",C$13="IP in"),IF(MOD(C16-1,9)&gt;=8,"—",16*C16),"Err"))))</f>
        <v>2048</v>
      </c>
      <c r="E17" s="10">
        <f>IF(OR(E$13="S",E$13="STD",E$13="",E$13="A",E$13="AES",E$13="F",E$13="Fiber")," ",IF(OR(E$13="FS",E$13="D",E$13="DIS"),IF(MOD(E16,9)=0,"—",16*E16-15),IF(OR(E$13="M",E$13="MADI"),"—",IF(OR(E$13="IPI",E$13="IP in"),IF(MOD(E16-1,9)&gt;=8,"—",16*E16-15),"Err"))))</f>
        <v>1889</v>
      </c>
      <c r="F17" s="7">
        <f>IF(OR(E$13="S",E$13="STD",E$13="",E$13="A",E$13="AES",E$13="F",E$13="Fiber")," ",IF(OR(E$13="FS",E$13="D",E$13="DIS"),IF(MOD(E16,9)=0,"—",16*E16),IF(OR(E$13="M",E$13="MADI"),"—",
IF(OR(E$13="IPI",E$13="IP in"),IF(MOD(E16-1,9)&gt;=8,"—",16*E16),"Err"))))</f>
        <v>1904</v>
      </c>
      <c r="G17" s="10" t="str">
        <f>IF(OR(G$13="S",G$13="STD",G$13="",G$13="A",G$13="AES",G$13="F",G$13="Fiber")," ",IF(OR(G$13="FS",G$13="D",G$13="DIS"),IF(MOD(G16,9)=0,"—",16*G16-15),IF(OR(G$13="M",G$13="MADI"),"—",IF(OR(G$13="IPI",G$13="IP in"),IF(MOD(G16-1,9)&gt;=8,"—",16*G16-15),"Err"))))</f>
        <v xml:space="preserve"> </v>
      </c>
      <c r="H17" s="7" t="str">
        <f>IF(OR(G$13="S",G$13="STD",G$13="",G$13="A",G$13="AES",G$13="F",G$13="Fiber")," ",IF(OR(G$13="FS",G$13="D",G$13="DIS"),IF(MOD(G16,9)=0,"—",16*G16),IF(OR(G$13="M",G$13="MADI"),"—",
IF(OR(G$13="IPI",G$13="IP in"),IF(MOD(G16-1,9)&gt;=8,"—",16*G16),"Err"))))</f>
        <v xml:space="preserve"> </v>
      </c>
      <c r="I17" s="10" t="str">
        <f>IF(OR(I$13="S",I$13="STD",I$13="",I$13="A",I$13="AES",I$13="F",I$13="Fiber")," ",IF(OR(I$13="FS",I$13="D",I$13="DIS"),IF(MOD(I16,9)=0,"—",16*I16-15),IF(OR(I$13="M",I$13="MADI"),"—",IF(OR(I$13="IPI",I$13="IP in"),IF(MOD(I16-1,9)&gt;=8,"—",16*I16-15),"Err"))))</f>
        <v xml:space="preserve"> </v>
      </c>
      <c r="J17" s="7" t="str">
        <f>IF(OR(I$13="S",I$13="STD",I$13="",I$13="A",I$13="AES",I$13="F",I$13="Fiber")," ",IF(OR(I$13="FS",I$13="D",I$13="DIS"),IF(MOD(I16,9)=0,"—",16*I16),IF(OR(I$13="M",I$13="MADI"),"—",
IF(OR(I$13="IPI",I$13="IP in"),IF(MOD(I16-1,9)&gt;=8,"—",16*I16),"Err"))))</f>
        <v xml:space="preserve"> </v>
      </c>
      <c r="K17" s="10" t="str">
        <f>IF(OR(K$13="S",K$13="STD",K$13="",K$13="A",K$13="AES",K$13="F",K$13="Fiber")," ",IF(OR(K$13="FS",K$13="D",K$13="DIS"),IF(MOD(K16,9)=0,"—",16*K16-15),IF(OR(K$13="M",K$13="MADI"),"—",IF(OR(K$13="IPI",K$13="IP in"),IF(MOD(K16-1,9)&gt;=8,"—",16*K16-15),"Err"))))</f>
        <v>—</v>
      </c>
      <c r="L17" s="7" t="str">
        <f>IF(OR(K$13="S",K$13="STD",K$13="",K$13="A",K$13="AES",K$13="F",K$13="Fiber")," ",IF(OR(K$13="FS",K$13="D",K$13="DIS"),IF(MOD(K16,9)=0,"—",16*K16),IF(OR(K$13="M",K$13="MADI"),"—",
IF(OR(K$13="IPI",K$13="IP in"),IF(MOD(K16-1,9)&gt;=8,"—",16*K16),"Err"))))</f>
        <v>—</v>
      </c>
      <c r="M17" s="10">
        <f>IF(OR(M$13="S",M$13="STD",M$13="",M$13="A",M$13="AES",M$13="F",M$13="Fiber")," ",IF(OR(M$13="FS",M$13="D",M$13="DIS"),IF(MOD(M16,9)=0,"—",16*M16-15),IF(OR(M$13="M",M$13="MADI"),"—",IF(OR(M$13="IPI",M$13="IP in"),IF(MOD(M16-1,9)&gt;=8,"—",16*M16-15),"Err"))))</f>
        <v>1313</v>
      </c>
      <c r="N17" s="7">
        <f>IF(OR(M$13="S",M$13="STD",M$13="",M$13="A",M$13="AES",M$13="F",M$13="Fiber")," ",IF(OR(M$13="FS",M$13="D",M$13="DIS"),IF(MOD(M16,9)=0,"—",16*M16),IF(OR(M$13="M",M$13="MADI"),"—",
IF(OR(M$13="IPI",M$13="IP in"),IF(MOD(M16-1,9)&gt;=8,"—",16*M16),"Err"))))</f>
        <v>1328</v>
      </c>
      <c r="O17" s="10" t="str">
        <f>IF(OR(O$13="S",O$13="STD",O$13="",O$13="A",O$13="AES",O$13="F",O$13="Fiber")," ",IF(OR(O$13="FS",O$13="D",O$13="DIS"),IF(MOD(O16,9)=0,"—",16*O16-15),IF(OR(O$13="M",O$13="MADI"),"—",IF(OR(O$13="IPI",O$13="IP in"),IF(MOD(O16-1,9)&gt;=8,"—",16*O16-15),"Err"))))</f>
        <v xml:space="preserve"> </v>
      </c>
      <c r="P17" s="7" t="str">
        <f>IF(OR(O$13="S",O$13="STD",O$13="",O$13="A",O$13="AES",O$13="F",O$13="Fiber")," ",IF(OR(O$13="FS",O$13="D",O$13="DIS"),IF(MOD(O16,9)=0,"—",16*O16),IF(OR(O$13="M",O$13="MADI"),"—",
IF(OR(O$13="IPI",O$13="IP in"),IF(MOD(O16-1,9)&gt;=8,"—",16*O16),"Err"))))</f>
        <v xml:space="preserve"> </v>
      </c>
      <c r="Q17" s="10">
        <f>IF(OR(Q$13="S",Q$13="STD",Q$13="",Q$13="A",Q$13="AES",Q$13="F",Q$13="Fiber")," ",IF(OR(Q$13="FS",Q$13="D",Q$13="DIS"),IF(MOD(Q16,9)=0,"—",16*Q16-15),IF(OR(Q$13="M",Q$13="MADI"),"—",IF(OR(Q$13="IPI",Q$13="IP in"),IF(MOD(Q16-1,9)&gt;=8,"—",16*Q16-15),"Err"))))</f>
        <v>1025</v>
      </c>
      <c r="R17" s="7">
        <f>IF(OR(Q$13="S",Q$13="STD",Q$13="",Q$13="A",Q$13="AES",Q$13="F",Q$13="Fiber")," ",IF(OR(Q$13="FS",Q$13="D",Q$13="DIS"),IF(MOD(Q16,9)=0,"—",16*Q16),IF(OR(Q$13="M",Q$13="MADI"),"—",
IF(OR(Q$13="IPI",Q$13="IP in"),IF(MOD(Q16-1,9)&gt;=8,"—",16*Q16),"Err"))))</f>
        <v>1040</v>
      </c>
      <c r="S17" s="10">
        <f>IF(OR(S$13="S",S$13="STD",S$13="",S$13="A",S$13="AES",S$13="F",S$13="Fiber")," ",IF(OR(S$13="FS",S$13="D",S$13="DIS"),IF(MOD(S16,9)=0,"—",16*S16-15),IF(OR(S$13="M",S$13="MADI"),"—",IF(OR(S$13="IPI",S$13="IP in"),IF(MOD(S16-1,9)&gt;=8,"—",16*S16-15),"Err"))))</f>
        <v>881</v>
      </c>
      <c r="T17" s="7">
        <f>IF(OR(S$13="S",S$13="STD",S$13="",S$13="A",S$13="AES",S$13="F",S$13="Fiber")," ",IF(OR(S$13="FS",S$13="D",S$13="DIS"),IF(MOD(S16,9)=0,"—",16*S16),IF(OR(S$13="M",S$13="MADI"),"—",
IF(OR(S$13="IPI",S$13="IP in"),IF(MOD(S16-1,9)&gt;=8,"—",16*S16),"Err"))))</f>
        <v>896</v>
      </c>
      <c r="U17" s="10" t="str">
        <f>IF(OR(U$13="S",U$13="STD",U$13="",U$13="A",U$13="AES",U$13="F",U$13="Fiber")," ",IF(OR(U$13="FS",U$13="D",U$13="DIS"),IF(MOD(U16,9)=0,"—",16*U16-15),IF(OR(U$13="M",U$13="MADI"),"—",IF(OR(U$13="IPI",U$13="IP in"),IF(MOD(U16-1,9)&gt;=8,"—",16*U16-15),"Err"))))</f>
        <v xml:space="preserve"> </v>
      </c>
      <c r="V17" s="7" t="str">
        <f>IF(OR(U$13="S",U$13="STD",U$13="",U$13="A",U$13="AES",U$13="F",U$13="Fiber")," ",IF(OR(U$13="FS",U$13="D",U$13="DIS"),IF(MOD(U16,9)=0,"—",16*U16),IF(OR(U$13="M",U$13="MADI"),"—",
IF(OR(U$13="IPI",U$13="IP in"),IF(MOD(U16-1,9)&gt;=8,"—",16*U16),"Err"))))</f>
        <v xml:space="preserve"> </v>
      </c>
      <c r="W17" s="10" t="str">
        <f>IF(OR(W$13="S",W$13="STD",W$13="",W$13="A",W$13="AES",W$13="F",W$13="Fiber")," ",IF(OR(W$13="FS",W$13="D",W$13="DIS"),IF(MOD(W16,9)=0,"—",16*W16-15),IF(OR(W$13="M",W$13="MADI"),"—",IF(OR(W$13="IPI",W$13="IP in"),IF(MOD(W16-1,9)&gt;=8,"—",16*W16-15),"Err"))))</f>
        <v xml:space="preserve"> </v>
      </c>
      <c r="X17" s="7" t="str">
        <f>IF(OR(W$13="S",W$13="STD",W$13="",W$13="A",W$13="AES",W$13="F",W$13="Fiber")," ",IF(OR(W$13="FS",W$13="D",W$13="DIS"),IF(MOD(W16,9)=0,"—",16*W16),IF(OR(W$13="M",W$13="MADI"),"—",
IF(OR(W$13="IPI",W$13="IP in"),IF(MOD(W16-1,9)&gt;=8,"—",16*W16),"Err"))))</f>
        <v xml:space="preserve"> </v>
      </c>
      <c r="Y17" s="10" t="str">
        <f>IF(OR(Y$13="S",Y$13="STD",Y$13="",Y$13="A",Y$13="AES",Y$13="F",Y$13="Fiber")," ",IF(OR(Y$13="FS",Y$13="D",Y$13="DIS"),IF(MOD(Y16,9)=0,"—",16*Y16-15),IF(OR(Y$13="M",Y$13="MADI"),"—",IF(OR(Y$13="IPI",Y$13="IP in"),IF(MOD(Y16-1,9)&gt;=8,"—",16*Y16-15),"Err"))))</f>
        <v>—</v>
      </c>
      <c r="Z17" s="7" t="str">
        <f>IF(OR(Y$13="S",Y$13="STD",Y$13="",Y$13="A",Y$13="AES",Y$13="F",Y$13="Fiber")," ",IF(OR(Y$13="FS",Y$13="D",Y$13="DIS"),IF(MOD(Y16,9)=0,"—",16*Y16),IF(OR(Y$13="M",Y$13="MADI"),"—",
IF(OR(Y$13="IPI",Y$13="IP in"),IF(MOD(Y16-1,9)&gt;=8,"—",16*Y16),"Err"))))</f>
        <v>—</v>
      </c>
      <c r="AA17" s="10">
        <f>IF(OR(AA$13="S",AA$13="STD",AA$13="",AA$13="A",AA$13="AES",AA$13="F",AA$13="Fiber")," ",IF(OR(AA$13="FS",AA$13="D",AA$13="DIS"),IF(MOD(AA16,9)=0,"—",16*AA16-15),IF(OR(AA$13="M",AA$13="MADI"),"—",IF(OR(AA$13="IPI",AA$13="IP in"),IF(MOD(AA16-1,9)&gt;=8,"—",16*AA16-15),"Err"))))</f>
        <v>305</v>
      </c>
      <c r="AB17" s="7">
        <f>IF(OR(AA$13="S",AA$13="STD",AA$13="",AA$13="A",AA$13="AES",AA$13="F",AA$13="Fiber")," ",IF(OR(AA$13="FS",AA$13="D",AA$13="DIS"),IF(MOD(AA16,9)=0,"—",16*AA16),IF(OR(AA$13="M",AA$13="MADI"),"—",
IF(OR(AA$13="IPI",AA$13="IP in"),IF(MOD(AA16-1,9)&gt;=8,"—",16*AA16),"Err"))))</f>
        <v>320</v>
      </c>
      <c r="AC17" s="10" t="str">
        <f>IF(OR(AC$13="S",AC$13="STD",AC$13="",AC$13="A",AC$13="AES",AC$13="F",AC$13="Fiber")," ",IF(OR(AC$13="FS",AC$13="D",AC$13="DIS"),IF(MOD(AC16,9)=0,"—",16*AC16-15),IF(OR(AC$13="M",AC$13="MADI"),"—",IF(OR(AC$13="IPI",AC$13="IP in"),IF(MOD(AC16-1,9)&gt;=8,"—",16*AC16-15),"Err"))))</f>
        <v xml:space="preserve"> </v>
      </c>
      <c r="AD17" s="7" t="str">
        <f>IF(OR(AC$13="S",AC$13="STD",AC$13="",AC$13="A",AC$13="AES",AC$13="F",AC$13="Fiber")," ",IF(OR(AC$13="FS",AC$13="D",AC$13="DIS"),IF(MOD(AC16,9)=0,"—",16*AC16),IF(OR(AC$13="M",AC$13="MADI"),"—",
IF(OR(AC$13="IPI",AC$13="IP in"),IF(MOD(AC16-1,9)&gt;=8,"—",16*AC16),"Err"))))</f>
        <v xml:space="preserve"> </v>
      </c>
      <c r="AE17" s="10">
        <f>IF(OR(AE$13="S",AE$13="STD",AE$13="",AE$13="A",AE$13="AES",AE$13="F",AE$13="Fiber")," ",IF(OR(AE$13="FS",AE$13="D",AE$13="DIS"),IF(MOD(AE16,9)=0,"—",16*AE16-15),IF(OR(AE$13="M",AE$13="MADI"),"—",IF(OR(AE$13="IPI",AE$13="IP in"),IF(MOD(AE16-1,9)&gt;=8,"—",16*AE16-15),"Err"))))</f>
        <v>17</v>
      </c>
      <c r="AF17" s="7">
        <f>IF(OR(AE$13="S",AE$13="STD",AE$13="",AE$13="A",AE$13="AES",AE$13="F",AE$13="Fiber")," ",IF(OR(AE$13="FS",AE$13="D",AE$13="DIS"),IF(MOD(AE16,9)=0,"—",16*AE16),IF(OR(AE$13="M",AE$13="MADI"),"—",
IF(OR(AE$13="IPI",AE$13="IP in"),IF(MOD(AE16-1,9)&gt;=8,"—",16*AE16),"Err"))))</f>
        <v>32</v>
      </c>
      <c r="AG17" s="23"/>
      <c r="AH17" s="24"/>
      <c r="AI17" s="10">
        <f>IF(OR(AI$3="M3",AI$3="S",AI$3="STD",AI$3="",AI$3="A",AI$3="AES",AI$3="F",AI$3="Fiber")," ",IF(OR(AI$3="E",AI$3="EMB"),IF(MOD(AI16,9)=0,"—",16*AI16-15),IF(OR(AI$3="M",AI$3="MADI"),"—",IF(OR(AI$3="IPO",AI$3="IP out"),IF(MOD(AI16-1,18)&gt;=8,"—",16*AI16-15),"Err"))))</f>
        <v>2113</v>
      </c>
      <c r="AJ17" s="7">
        <f>IF(OR(AI$3="M3",AI$3="S",AI$3="STD",AI$3="",AI$3="A",AI$3="AES",AI$3="F",AI$3="Fiber"),
IF(AND(AI$3="M3",MOD(AI16-1,9)=8),"Coax"," "),IF(OR(AI$3="E",AI$3="EMB"),IF(MOD(AI16,9)=0,"—",16*AI16),IF(OR(AI$3="M",AI$3="MADI"),"—",IF(OR(AI$3="IPO",AI$3="IP out"),IF(MOD(AI16-1,18)&gt;=8,"—",16*AI16),"Err"))))</f>
        <v>2128</v>
      </c>
      <c r="AK17" s="10" t="str">
        <f>IF(OR(AK$3="M3",AK$3="S",AK$3="STD",AK$3="",AK$3="A",AK$3="AES",AK$3="F",AK$3="Fiber")," ",IF(OR(AK$3="E",AK$3="EMB"),IF(MOD(AK16,9)=0,"—",16*AK16-15),IF(OR(AK$3="M",AK$3="MADI"),"—",IF(OR(AK$3="IPO",AK$3="IP out"),IF(MOD(AK16-1,18)&gt;=8,"—",16*AK16-15),"Err"))))</f>
        <v xml:space="preserve"> </v>
      </c>
      <c r="AL17" s="7" t="str">
        <f>IF(OR(AK$3="M3",AK$3="S",AK$3="STD",AK$3="",AK$3="A",AK$3="AES",AK$3="F",AK$3="Fiber"),
IF(AND(AK$3="M3",MOD(AK16-1,9)=8),"Coax"," "),IF(OR(AK$3="E",AK$3="EMB"),IF(MOD(AK16,9)=0,"—",16*AK16),IF(OR(AK$3="M",AK$3="MADI"),"—",IF(OR(AK$3="IPO",AK$3="IP out"),IF(MOD(AK16-1,18)&gt;=8,"—",16*AK16),"Err"))))</f>
        <v xml:space="preserve"> </v>
      </c>
      <c r="AM17" s="10" t="str">
        <f>IF(OR(AM$3="M3",AM$3="S",AM$3="STD",AM$3="",AM$3="A",AM$3="AES",AM$3="F",AM$3="Fiber")," ",IF(OR(AM$3="E",AM$3="EMB"),IF(MOD(AM16,9)=0,"—",16*AM16-15),IF(OR(AM$3="M",AM$3="MADI"),"—",IF(OR(AM$3="IPO",AM$3="IP out"),IF(MOD(AM16-1,18)&gt;=8,"—",16*AM16-15),"Err"))))</f>
        <v xml:space="preserve"> </v>
      </c>
      <c r="AN17" s="7" t="str">
        <f>IF(OR(AM$3="M3",AM$3="S",AM$3="STD",AM$3="",AM$3="A",AM$3="AES",AM$3="F",AM$3="Fiber"),
IF(AND(AM$3="M3",MOD(AM16-1,9)=8),"Coax"," "),IF(OR(AM$3="E",AM$3="EMB"),IF(MOD(AM16,9)=0,"—",16*AM16),IF(OR(AM$3="M",AM$3="MADI"),"—",IF(OR(AM$3="IPO",AM$3="IP out"),IF(MOD(AM16-1,18)&gt;=8,"—",16*AM16),"Err"))))</f>
        <v xml:space="preserve"> </v>
      </c>
      <c r="AO17" s="10" t="str">
        <f>IF(OR(AO$3="M3",AO$3="S",AO$3="STD",AO$3="",AO$3="A",AO$3="AES",AO$3="F",AO$3="Fiber")," ",IF(OR(AO$3="E",AO$3="EMB"),IF(MOD(AO16,9)=0,"—",16*AO16-15),IF(OR(AO$3="M",AO$3="MADI"),"—",IF(OR(AO$3="IPO",AO$3="IP out"),IF(MOD(AO16-1,18)&gt;=8,"—",16*AO16-15),"Err"))))</f>
        <v xml:space="preserve"> </v>
      </c>
      <c r="AP17" s="7" t="str">
        <f>IF(OR(AO$3="M3",AO$3="S",AO$3="STD",AO$3="",AO$3="A",AO$3="AES",AO$3="F",AO$3="Fiber"),
IF(AND(AO$3="M3",MOD(AO16-1,9)=8),"Coax"," "),IF(OR(AO$3="E",AO$3="EMB"),IF(MOD(AO16,9)=0,"—",16*AO16),IF(OR(AO$3="M",AO$3="MADI"),"—",IF(OR(AO$3="IPO",AO$3="IP out"),IF(MOD(AO16-1,18)&gt;=8,"—",16*AO16),"Err"))))</f>
        <v xml:space="preserve"> </v>
      </c>
      <c r="AQ17" s="10" t="str">
        <f>IF(OR(AQ$3="M3",AQ$3="S",AQ$3="STD",AQ$3="",AQ$3="A",AQ$3="AES",AQ$3="F",AQ$3="Fiber")," ",IF(OR(AQ$3="E",AQ$3="EMB"),IF(MOD(AQ16,9)=0,"—",16*AQ16-15),IF(OR(AQ$3="M",AQ$3="MADI"),"—",IF(OR(AQ$3="IPO",AQ$3="IP out"),IF(MOD(AQ16-1,18)&gt;=8,"—",16*AQ16-15),"Err"))))</f>
        <v>—</v>
      </c>
      <c r="AR17" s="7" t="str">
        <f>IF(OR(AQ$3="M3",AQ$3="S",AQ$3="STD",AQ$3="",AQ$3="A",AQ$3="AES",AQ$3="F",AQ$3="Fiber"),
IF(AND(AQ$3="M3",MOD(AQ16-1,9)=8),"Coax"," "),IF(OR(AQ$3="E",AQ$3="EMB"),IF(MOD(AQ16,9)=0,"—",16*AQ16),IF(OR(AQ$3="M",AQ$3="MADI"),"—",IF(OR(AQ$3="IPO",AQ$3="IP out"),IF(MOD(AQ16-1,18)&gt;=8,"—",16*AQ16),"Err"))))</f>
        <v>—</v>
      </c>
      <c r="AS17" s="10">
        <f>IF(OR(AS$3="M3",AS$3="S",AS$3="STD",AS$3="",AS$3="A",AS$3="AES",AS$3="F",AS$3="Fiber")," ",IF(OR(AS$3="E",AS$3="EMB"),IF(MOD(AS16,9)=0,"—",16*AS16-15),IF(OR(AS$3="M",AS$3="MADI"),"—",IF(OR(AS$3="IPO",AS$3="IP out"),IF(MOD(AS16-1,18)&gt;=8,"—",16*AS16-15),"Err"))))</f>
        <v>673</v>
      </c>
      <c r="AT17" s="7">
        <f>IF(OR(AS$3="M3",AS$3="S",AS$3="STD",AS$3="",AS$3="A",AS$3="AES",AS$3="F",AS$3="Fiber"),
IF(AND(AS$3="M3",MOD(AS16-1,9)=8),"Coax"," "),IF(OR(AS$3="E",AS$3="EMB"),IF(MOD(AS16,9)=0,"—",16*AS16),IF(OR(AS$3="M",AS$3="MADI"),"—",IF(OR(AS$3="IPO",AS$3="IP out"),IF(MOD(AS16-1,18)&gt;=8,"—",16*AS16),"Err"))))</f>
        <v>688</v>
      </c>
      <c r="AU17" s="10" t="str">
        <f>IF(OR(AU$3="M3",AU$3="S",AU$3="STD",AU$3="",AU$3="A",AU$3="AES",AU$3="F",AU$3="Fiber")," ",IF(OR(AU$3="E",AU$3="EMB"),IF(MOD(AU16,9)=0,"—",16*AU16-15),IF(OR(AU$3="M",AU$3="MADI"),"—",IF(OR(AU$3="IPO",AU$3="IP out"),IF(MOD(AU16-1,18)&gt;=8,"—",16*AU16-15),"Err"))))</f>
        <v xml:space="preserve"> </v>
      </c>
      <c r="AV17" s="7" t="str">
        <f>IF(OR(AU$3="M3",AU$3="S",AU$3="STD",AU$3="",AU$3="A",AU$3="AES",AU$3="F",AU$3="Fiber"),
IF(AND(AU$3="M3",MOD(AU16-1,9)=8),"Coax"," "),IF(OR(AU$3="E",AU$3="EMB"),IF(MOD(AU16,9)=0,"—",16*AU16),IF(OR(AU$3="M",AU$3="MADI"),"—",IF(OR(AU$3="IPO",AU$3="IP out"),IF(MOD(AU16-1,18)&gt;=8,"—",16*AU16),"Err"))))</f>
        <v xml:space="preserve"> </v>
      </c>
      <c r="AW17" s="10" t="str">
        <f>IF(OR(AW$3="M3",AW$3="S",AW$3="STD",AW$3="",AW$3="A",AW$3="AES",AW$3="F",AW$3="Fiber")," ",IF(OR(AW$3="E",AW$3="EMB"),IF(MOD(AW16,9)=0,"—",16*AW16-15),IF(OR(AW$3="M",AW$3="MADI"),"—",IF(OR(AW$3="IPO",AW$3="IP out"),IF(MOD(AW16-1,18)&gt;=8,"—",16*AW16-15),"Err"))))</f>
        <v xml:space="preserve"> </v>
      </c>
      <c r="AX17" s="7" t="str">
        <f>IF(OR(AW$3="M3",AW$3="S",AW$3="STD",AW$3="",AW$3="A",AW$3="AES",AW$3="F",AW$3="Fiber"),
IF(AND(AW$3="M3",MOD(AW16-1,9)=8),"Coax"," "),IF(OR(AW$3="E",AW$3="EMB"),IF(MOD(AW16,9)=0,"—",16*AW16),IF(OR(AW$3="M",AW$3="MADI"),"—",IF(OR(AW$3="IPO",AW$3="IP out"),IF(MOD(AW16-1,18)&gt;=8,"—",16*AW16),"Err"))))</f>
        <v xml:space="preserve"> </v>
      </c>
      <c r="AY17" s="12"/>
      <c r="AZ17" s="15"/>
    </row>
    <row r="18" spans="1:56" s="1" customFormat="1" x14ac:dyDescent="0.25">
      <c r="A18" s="9">
        <f>(A$12)*9-6</f>
        <v>138</v>
      </c>
      <c r="B18" s="6"/>
      <c r="C18" s="9">
        <f>(C$12)*9-6</f>
        <v>129</v>
      </c>
      <c r="D18" s="6"/>
      <c r="E18" s="9">
        <f>(E$12)*9-6</f>
        <v>120</v>
      </c>
      <c r="F18" s="6"/>
      <c r="G18" s="9">
        <f>(G$12)*9-6</f>
        <v>111</v>
      </c>
      <c r="H18" s="6"/>
      <c r="I18" s="9">
        <f>(I$12)*9-6</f>
        <v>102</v>
      </c>
      <c r="J18" s="6"/>
      <c r="K18" s="9">
        <f>(K$12)*9-6</f>
        <v>93</v>
      </c>
      <c r="L18" s="6"/>
      <c r="M18" s="9">
        <f>(M$12)*9-6</f>
        <v>84</v>
      </c>
      <c r="N18" s="6"/>
      <c r="O18" s="9">
        <f>(O$12)*9-6</f>
        <v>75</v>
      </c>
      <c r="P18" s="6"/>
      <c r="Q18" s="9">
        <f>(Q$12)*9-6</f>
        <v>66</v>
      </c>
      <c r="R18" s="6"/>
      <c r="S18" s="9">
        <f>(S$12)*9-6</f>
        <v>57</v>
      </c>
      <c r="T18" s="6"/>
      <c r="U18" s="9">
        <f>(U$12)*9-6</f>
        <v>48</v>
      </c>
      <c r="V18" s="6"/>
      <c r="W18" s="9">
        <f>(W$12)*9-6</f>
        <v>39</v>
      </c>
      <c r="X18" s="6"/>
      <c r="Y18" s="9">
        <f>(Y$12)*9-6</f>
        <v>30</v>
      </c>
      <c r="Z18" s="6"/>
      <c r="AA18" s="9">
        <f>(AA$12)*9-6</f>
        <v>21</v>
      </c>
      <c r="AB18" s="6"/>
      <c r="AC18" s="9">
        <f>(AC$12)*9-6</f>
        <v>12</v>
      </c>
      <c r="AD18" s="6"/>
      <c r="AE18" s="9">
        <f>(AE$12)*9-6</f>
        <v>3</v>
      </c>
      <c r="AF18" s="6"/>
      <c r="AG18" s="21"/>
      <c r="AH18" s="22"/>
      <c r="AI18" s="11">
        <f>(AI$2)*18-10</f>
        <v>134</v>
      </c>
      <c r="AJ18" s="8"/>
      <c r="AK18" s="11">
        <f>(AK$2)*18-10</f>
        <v>116</v>
      </c>
      <c r="AL18" s="8"/>
      <c r="AM18" s="11">
        <f>(AM$2)*18-10</f>
        <v>98</v>
      </c>
      <c r="AN18" s="8"/>
      <c r="AO18" s="11">
        <f>(AO$2)*18-10</f>
        <v>80</v>
      </c>
      <c r="AP18" s="8"/>
      <c r="AQ18" s="11">
        <f>(AQ$2)*18-10</f>
        <v>62</v>
      </c>
      <c r="AR18" s="8"/>
      <c r="AS18" s="11">
        <f>(AS$2)*18-10</f>
        <v>44</v>
      </c>
      <c r="AT18" s="8"/>
      <c r="AU18" s="11">
        <f>(AU$2)*18-10</f>
        <v>26</v>
      </c>
      <c r="AV18" s="8"/>
      <c r="AW18" s="11">
        <f>(AW$2)*18-10</f>
        <v>8</v>
      </c>
      <c r="AX18" s="8"/>
      <c r="AY18" s="19"/>
      <c r="AZ18" s="14"/>
    </row>
    <row r="19" spans="1:56" s="5" customFormat="1" ht="13.5" x14ac:dyDescent="0.25">
      <c r="A19" s="10">
        <f>IF(OR(A$13="S",A$13="STD",A$13="",A$13="A",A$13="AES",A$13="F",A$13="Fiber")," ",IF(OR(A$13="FS",A$13="D",A$13="DIS"),IF(MOD(A18,9)=0,"—",16*A18-15),IF(OR(A$13="M",A$13="MADI"),"—",IF(OR(A$13="IPI",A$13="IP in"),IF(MOD(A18-1,9)&gt;=8,"—",16*A18-15),"Err"))))</f>
        <v>2193</v>
      </c>
      <c r="B19" s="7">
        <f>IF(OR(A$13="S",A$13="STD",A$13="",A$13="A",A$13="AES",A$13="F",A$13="Fiber")," ",IF(OR(A$13="FS",A$13="D",A$13="DIS"),IF(MOD(A18,9)=0,"—",16*A18),IF(OR(A$13="M",A$13="MADI"),"—",
IF(OR(A$13="IPI",A$13="IP in"),IF(MOD(A18-1,9)&gt;=8,"—",16*A18),"Err"))))</f>
        <v>2208</v>
      </c>
      <c r="C19" s="10">
        <f>IF(OR(C$13="S",C$13="STD",C$13="",C$13="A",C$13="AES",C$13="F",C$13="Fiber")," ",IF(OR(C$13="FS",C$13="D",C$13="DIS"),IF(MOD(C18,9)=0,"—",16*C18-15),IF(OR(C$13="M",C$13="MADI"),"—",IF(OR(C$13="IPI",C$13="IP in"),IF(MOD(C18-1,9)&gt;=8,"—",16*C18-15),"Err"))))</f>
        <v>2049</v>
      </c>
      <c r="D19" s="7">
        <f>IF(OR(C$13="S",C$13="STD",C$13="",C$13="A",C$13="AES",C$13="F",C$13="Fiber")," ",IF(OR(C$13="FS",C$13="D",C$13="DIS"),IF(MOD(C18,9)=0,"—",16*C18),IF(OR(C$13="M",C$13="MADI"),"—",
IF(OR(C$13="IPI",C$13="IP in"),IF(MOD(C18-1,9)&gt;=8,"—",16*C18),"Err"))))</f>
        <v>2064</v>
      </c>
      <c r="E19" s="10">
        <f>IF(OR(E$13="S",E$13="STD",E$13="",E$13="A",E$13="AES",E$13="F",E$13="Fiber")," ",IF(OR(E$13="FS",E$13="D",E$13="DIS"),IF(MOD(E18,9)=0,"—",16*E18-15),IF(OR(E$13="M",E$13="MADI"),"—",IF(OR(E$13="IPI",E$13="IP in"),IF(MOD(E18-1,9)&gt;=8,"—",16*E18-15),"Err"))))</f>
        <v>1905</v>
      </c>
      <c r="F19" s="7">
        <f>IF(OR(E$13="S",E$13="STD",E$13="",E$13="A",E$13="AES",E$13="F",E$13="Fiber")," ",IF(OR(E$13="FS",E$13="D",E$13="DIS"),IF(MOD(E18,9)=0,"—",16*E18),IF(OR(E$13="M",E$13="MADI"),"—",
IF(OR(E$13="IPI",E$13="IP in"),IF(MOD(E18-1,9)&gt;=8,"—",16*E18),"Err"))))</f>
        <v>1920</v>
      </c>
      <c r="G19" s="10" t="str">
        <f>IF(OR(G$13="S",G$13="STD",G$13="",G$13="A",G$13="AES",G$13="F",G$13="Fiber")," ",IF(OR(G$13="FS",G$13="D",G$13="DIS"),IF(MOD(G18,9)=0,"—",16*G18-15),IF(OR(G$13="M",G$13="MADI"),"—",IF(OR(G$13="IPI",G$13="IP in"),IF(MOD(G18-1,9)&gt;=8,"—",16*G18-15),"Err"))))</f>
        <v xml:space="preserve"> </v>
      </c>
      <c r="H19" s="7" t="str">
        <f>IF(OR(G$13="S",G$13="STD",G$13="",G$13="A",G$13="AES",G$13="F",G$13="Fiber")," ",IF(OR(G$13="FS",G$13="D",G$13="DIS"),IF(MOD(G18,9)=0,"—",16*G18),IF(OR(G$13="M",G$13="MADI"),"—",
IF(OR(G$13="IPI",G$13="IP in"),IF(MOD(G18-1,9)&gt;=8,"—",16*G18),"Err"))))</f>
        <v xml:space="preserve"> </v>
      </c>
      <c r="I19" s="10" t="str">
        <f>IF(OR(I$13="S",I$13="STD",I$13="",I$13="A",I$13="AES",I$13="F",I$13="Fiber")," ",IF(OR(I$13="FS",I$13="D",I$13="DIS"),IF(MOD(I18,9)=0,"—",16*I18-15),IF(OR(I$13="M",I$13="MADI"),"—",IF(OR(I$13="IPI",I$13="IP in"),IF(MOD(I18-1,9)&gt;=8,"—",16*I18-15),"Err"))))</f>
        <v xml:space="preserve"> </v>
      </c>
      <c r="J19" s="7" t="str">
        <f>IF(OR(I$13="S",I$13="STD",I$13="",I$13="A",I$13="AES",I$13="F",I$13="Fiber")," ",IF(OR(I$13="FS",I$13="D",I$13="DIS"),IF(MOD(I18,9)=0,"—",16*I18),IF(OR(I$13="M",I$13="MADI"),"—",
IF(OR(I$13="IPI",I$13="IP in"),IF(MOD(I18-1,9)&gt;=8,"—",16*I18),"Err"))))</f>
        <v xml:space="preserve"> </v>
      </c>
      <c r="K19" s="10" t="str">
        <f>IF(OR(K$13="S",K$13="STD",K$13="",K$13="A",K$13="AES",K$13="F",K$13="Fiber")," ",IF(OR(K$13="FS",K$13="D",K$13="DIS"),IF(MOD(K18,9)=0,"—",16*K18-15),IF(OR(K$13="M",K$13="MADI"),"—",IF(OR(K$13="IPI",K$13="IP in"),IF(MOD(K18-1,9)&gt;=8,"—",16*K18-15),"Err"))))</f>
        <v>—</v>
      </c>
      <c r="L19" s="7" t="str">
        <f>IF(OR(K$13="S",K$13="STD",K$13="",K$13="A",K$13="AES",K$13="F",K$13="Fiber")," ",IF(OR(K$13="FS",K$13="D",K$13="DIS"),IF(MOD(K18,9)=0,"—",16*K18),IF(OR(K$13="M",K$13="MADI"),"—",
IF(OR(K$13="IPI",K$13="IP in"),IF(MOD(K18-1,9)&gt;=8,"—",16*K18),"Err"))))</f>
        <v>—</v>
      </c>
      <c r="M19" s="10">
        <f>IF(OR(M$13="S",M$13="STD",M$13="",M$13="A",M$13="AES",M$13="F",M$13="Fiber")," ",IF(OR(M$13="FS",M$13="D",M$13="DIS"),IF(MOD(M18,9)=0,"—",16*M18-15),IF(OR(M$13="M",M$13="MADI"),"—",IF(OR(M$13="IPI",M$13="IP in"),IF(MOD(M18-1,9)&gt;=8,"—",16*M18-15),"Err"))))</f>
        <v>1329</v>
      </c>
      <c r="N19" s="7">
        <f>IF(OR(M$13="S",M$13="STD",M$13="",M$13="A",M$13="AES",M$13="F",M$13="Fiber")," ",IF(OR(M$13="FS",M$13="D",M$13="DIS"),IF(MOD(M18,9)=0,"—",16*M18),IF(OR(M$13="M",M$13="MADI"),"—",
IF(OR(M$13="IPI",M$13="IP in"),IF(MOD(M18-1,9)&gt;=8,"—",16*M18),"Err"))))</f>
        <v>1344</v>
      </c>
      <c r="O19" s="10" t="str">
        <f>IF(OR(O$13="S",O$13="STD",O$13="",O$13="A",O$13="AES",O$13="F",O$13="Fiber")," ",IF(OR(O$13="FS",O$13="D",O$13="DIS"),IF(MOD(O18,9)=0,"—",16*O18-15),IF(OR(O$13="M",O$13="MADI"),"—",IF(OR(O$13="IPI",O$13="IP in"),IF(MOD(O18-1,9)&gt;=8,"—",16*O18-15),"Err"))))</f>
        <v xml:space="preserve"> </v>
      </c>
      <c r="P19" s="7" t="str">
        <f>IF(OR(O$13="S",O$13="STD",O$13="",O$13="A",O$13="AES",O$13="F",O$13="Fiber")," ",IF(OR(O$13="FS",O$13="D",O$13="DIS"),IF(MOD(O18,9)=0,"—",16*O18),IF(OR(O$13="M",O$13="MADI"),"—",
IF(OR(O$13="IPI",O$13="IP in"),IF(MOD(O18-1,9)&gt;=8,"—",16*O18),"Err"))))</f>
        <v xml:space="preserve"> </v>
      </c>
      <c r="Q19" s="10">
        <f>IF(OR(Q$13="S",Q$13="STD",Q$13="",Q$13="A",Q$13="AES",Q$13="F",Q$13="Fiber")," ",IF(OR(Q$13="FS",Q$13="D",Q$13="DIS"),IF(MOD(Q18,9)=0,"—",16*Q18-15),IF(OR(Q$13="M",Q$13="MADI"),"—",IF(OR(Q$13="IPI",Q$13="IP in"),IF(MOD(Q18-1,9)&gt;=8,"—",16*Q18-15),"Err"))))</f>
        <v>1041</v>
      </c>
      <c r="R19" s="7">
        <f>IF(OR(Q$13="S",Q$13="STD",Q$13="",Q$13="A",Q$13="AES",Q$13="F",Q$13="Fiber")," ",IF(OR(Q$13="FS",Q$13="D",Q$13="DIS"),IF(MOD(Q18,9)=0,"—",16*Q18),IF(OR(Q$13="M",Q$13="MADI"),"—",
IF(OR(Q$13="IPI",Q$13="IP in"),IF(MOD(Q18-1,9)&gt;=8,"—",16*Q18),"Err"))))</f>
        <v>1056</v>
      </c>
      <c r="S19" s="10">
        <f>IF(OR(S$13="S",S$13="STD",S$13="",S$13="A",S$13="AES",S$13="F",S$13="Fiber")," ",IF(OR(S$13="FS",S$13="D",S$13="DIS"),IF(MOD(S18,9)=0,"—",16*S18-15),IF(OR(S$13="M",S$13="MADI"),"—",IF(OR(S$13="IPI",S$13="IP in"),IF(MOD(S18-1,9)&gt;=8,"—",16*S18-15),"Err"))))</f>
        <v>897</v>
      </c>
      <c r="T19" s="7">
        <f>IF(OR(S$13="S",S$13="STD",S$13="",S$13="A",S$13="AES",S$13="F",S$13="Fiber")," ",IF(OR(S$13="FS",S$13="D",S$13="DIS"),IF(MOD(S18,9)=0,"—",16*S18),IF(OR(S$13="M",S$13="MADI"),"—",
IF(OR(S$13="IPI",S$13="IP in"),IF(MOD(S18-1,9)&gt;=8,"—",16*S18),"Err"))))</f>
        <v>912</v>
      </c>
      <c r="U19" s="10" t="str">
        <f>IF(OR(U$13="S",U$13="STD",U$13="",U$13="A",U$13="AES",U$13="F",U$13="Fiber")," ",IF(OR(U$13="FS",U$13="D",U$13="DIS"),IF(MOD(U18,9)=0,"—",16*U18-15),IF(OR(U$13="M",U$13="MADI"),"—",IF(OR(U$13="IPI",U$13="IP in"),IF(MOD(U18-1,9)&gt;=8,"—",16*U18-15),"Err"))))</f>
        <v xml:space="preserve"> </v>
      </c>
      <c r="V19" s="7" t="str">
        <f>IF(OR(U$13="S",U$13="STD",U$13="",U$13="A",U$13="AES",U$13="F",U$13="Fiber")," ",IF(OR(U$13="FS",U$13="D",U$13="DIS"),IF(MOD(U18,9)=0,"—",16*U18),IF(OR(U$13="M",U$13="MADI"),"—",
IF(OR(U$13="IPI",U$13="IP in"),IF(MOD(U18-1,9)&gt;=8,"—",16*U18),"Err"))))</f>
        <v xml:space="preserve"> </v>
      </c>
      <c r="W19" s="10" t="str">
        <f>IF(OR(W$13="S",W$13="STD",W$13="",W$13="A",W$13="AES",W$13="F",W$13="Fiber")," ",IF(OR(W$13="FS",W$13="D",W$13="DIS"),IF(MOD(W18,9)=0,"—",16*W18-15),IF(OR(W$13="M",W$13="MADI"),"—",IF(OR(W$13="IPI",W$13="IP in"),IF(MOD(W18-1,9)&gt;=8,"—",16*W18-15),"Err"))))</f>
        <v xml:space="preserve"> </v>
      </c>
      <c r="X19" s="7" t="str">
        <f>IF(OR(W$13="S",W$13="STD",W$13="",W$13="A",W$13="AES",W$13="F",W$13="Fiber")," ",IF(OR(W$13="FS",W$13="D",W$13="DIS"),IF(MOD(W18,9)=0,"—",16*W18),IF(OR(W$13="M",W$13="MADI"),"—",
IF(OR(W$13="IPI",W$13="IP in"),IF(MOD(W18-1,9)&gt;=8,"—",16*W18),"Err"))))</f>
        <v xml:space="preserve"> </v>
      </c>
      <c r="Y19" s="10" t="str">
        <f>IF(OR(Y$13="S",Y$13="STD",Y$13="",Y$13="A",Y$13="AES",Y$13="F",Y$13="Fiber")," ",IF(OR(Y$13="FS",Y$13="D",Y$13="DIS"),IF(MOD(Y18,9)=0,"—",16*Y18-15),IF(OR(Y$13="M",Y$13="MADI"),"—",IF(OR(Y$13="IPI",Y$13="IP in"),IF(MOD(Y18-1,9)&gt;=8,"—",16*Y18-15),"Err"))))</f>
        <v>—</v>
      </c>
      <c r="Z19" s="7" t="str">
        <f>IF(OR(Y$13="S",Y$13="STD",Y$13="",Y$13="A",Y$13="AES",Y$13="F",Y$13="Fiber")," ",IF(OR(Y$13="FS",Y$13="D",Y$13="DIS"),IF(MOD(Y18,9)=0,"—",16*Y18),IF(OR(Y$13="M",Y$13="MADI"),"—",
IF(OR(Y$13="IPI",Y$13="IP in"),IF(MOD(Y18-1,9)&gt;=8,"—",16*Y18),"Err"))))</f>
        <v>—</v>
      </c>
      <c r="AA19" s="10">
        <f>IF(OR(AA$13="S",AA$13="STD",AA$13="",AA$13="A",AA$13="AES",AA$13="F",AA$13="Fiber")," ",IF(OR(AA$13="FS",AA$13="D",AA$13="DIS"),IF(MOD(AA18,9)=0,"—",16*AA18-15),IF(OR(AA$13="M",AA$13="MADI"),"—",IF(OR(AA$13="IPI",AA$13="IP in"),IF(MOD(AA18-1,9)&gt;=8,"—",16*AA18-15),"Err"))))</f>
        <v>321</v>
      </c>
      <c r="AB19" s="7">
        <f>IF(OR(AA$13="S",AA$13="STD",AA$13="",AA$13="A",AA$13="AES",AA$13="F",AA$13="Fiber")," ",IF(OR(AA$13="FS",AA$13="D",AA$13="DIS"),IF(MOD(AA18,9)=0,"—",16*AA18),IF(OR(AA$13="M",AA$13="MADI"),"—",
IF(OR(AA$13="IPI",AA$13="IP in"),IF(MOD(AA18-1,9)&gt;=8,"—",16*AA18),"Err"))))</f>
        <v>336</v>
      </c>
      <c r="AC19" s="10" t="str">
        <f>IF(OR(AC$13="S",AC$13="STD",AC$13="",AC$13="A",AC$13="AES",AC$13="F",AC$13="Fiber")," ",IF(OR(AC$13="FS",AC$13="D",AC$13="DIS"),IF(MOD(AC18,9)=0,"—",16*AC18-15),IF(OR(AC$13="M",AC$13="MADI"),"—",IF(OR(AC$13="IPI",AC$13="IP in"),IF(MOD(AC18-1,9)&gt;=8,"—",16*AC18-15),"Err"))))</f>
        <v xml:space="preserve"> </v>
      </c>
      <c r="AD19" s="7" t="str">
        <f>IF(OR(AC$13="S",AC$13="STD",AC$13="",AC$13="A",AC$13="AES",AC$13="F",AC$13="Fiber")," ",IF(OR(AC$13="FS",AC$13="D",AC$13="DIS"),IF(MOD(AC18,9)=0,"—",16*AC18),IF(OR(AC$13="M",AC$13="MADI"),"—",
IF(OR(AC$13="IPI",AC$13="IP in"),IF(MOD(AC18-1,9)&gt;=8,"—",16*AC18),"Err"))))</f>
        <v xml:space="preserve"> </v>
      </c>
      <c r="AE19" s="10">
        <f>IF(OR(AE$13="S",AE$13="STD",AE$13="",AE$13="A",AE$13="AES",AE$13="F",AE$13="Fiber")," ",IF(OR(AE$13="FS",AE$13="D",AE$13="DIS"),IF(MOD(AE18,9)=0,"—",16*AE18-15),IF(OR(AE$13="M",AE$13="MADI"),"—",IF(OR(AE$13="IPI",AE$13="IP in"),IF(MOD(AE18-1,9)&gt;=8,"—",16*AE18-15),"Err"))))</f>
        <v>33</v>
      </c>
      <c r="AF19" s="7">
        <f>IF(OR(AE$13="S",AE$13="STD",AE$13="",AE$13="A",AE$13="AES",AE$13="F",AE$13="Fiber")," ",IF(OR(AE$13="FS",AE$13="D",AE$13="DIS"),IF(MOD(AE18,9)=0,"—",16*AE18),IF(OR(AE$13="M",AE$13="MADI"),"—",
IF(OR(AE$13="IPI",AE$13="IP in"),IF(MOD(AE18-1,9)&gt;=8,"—",16*AE18),"Err"))))</f>
        <v>48</v>
      </c>
      <c r="AG19" s="23"/>
      <c r="AH19" s="24"/>
      <c r="AI19" s="10">
        <f>IF(OR(AI$3="M3",AI$3="S",AI$3="STD",AI$3="",AI$3="A",AI$3="AES",AI$3="F",AI$3="Fiber")," ",IF(OR(AI$3="E",AI$3="EMB"),IF(MOD(AI18,9)=0,"—",16*AI18-15),IF(OR(AI$3="M",AI$3="MADI"),"—",IF(OR(AI$3="IPO",AI$3="IP out"),IF(MOD(AI18-1,18)&gt;=8,"—",16*AI18-15),"Err"))))</f>
        <v>2129</v>
      </c>
      <c r="AJ19" s="7">
        <f>IF(OR(AI$3="M3",AI$3="S",AI$3="STD",AI$3="",AI$3="A",AI$3="AES",AI$3="F",AI$3="Fiber"),
IF(AND(AI$3="M3",MOD(AI18-1,9)=8),"Coax"," "),IF(OR(AI$3="E",AI$3="EMB"),IF(MOD(AI18,9)=0,"—",16*AI18),IF(OR(AI$3="M",AI$3="MADI"),"—",IF(OR(AI$3="IPO",AI$3="IP out"),IF(MOD(AI18-1,18)&gt;=8,"—",16*AI18),"Err"))))</f>
        <v>2144</v>
      </c>
      <c r="AK19" s="10" t="str">
        <f>IF(OR(AK$3="M3",AK$3="S",AK$3="STD",AK$3="",AK$3="A",AK$3="AES",AK$3="F",AK$3="Fiber")," ",IF(OR(AK$3="E",AK$3="EMB"),IF(MOD(AK18,9)=0,"—",16*AK18-15),IF(OR(AK$3="M",AK$3="MADI"),"—",IF(OR(AK$3="IPO",AK$3="IP out"),IF(MOD(AK18-1,18)&gt;=8,"—",16*AK18-15),"Err"))))</f>
        <v xml:space="preserve"> </v>
      </c>
      <c r="AL19" s="7" t="str">
        <f>IF(OR(AK$3="M3",AK$3="S",AK$3="STD",AK$3="",AK$3="A",AK$3="AES",AK$3="F",AK$3="Fiber"),
IF(AND(AK$3="M3",MOD(AK18-1,9)=8),"Coax"," "),IF(OR(AK$3="E",AK$3="EMB"),IF(MOD(AK18,9)=0,"—",16*AK18),IF(OR(AK$3="M",AK$3="MADI"),"—",IF(OR(AK$3="IPO",AK$3="IP out"),IF(MOD(AK18-1,18)&gt;=8,"—",16*AK18),"Err"))))</f>
        <v xml:space="preserve"> </v>
      </c>
      <c r="AM19" s="10" t="str">
        <f>IF(OR(AM$3="M3",AM$3="S",AM$3="STD",AM$3="",AM$3="A",AM$3="AES",AM$3="F",AM$3="Fiber")," ",IF(OR(AM$3="E",AM$3="EMB"),IF(MOD(AM18,9)=0,"—",16*AM18-15),IF(OR(AM$3="M",AM$3="MADI"),"—",IF(OR(AM$3="IPO",AM$3="IP out"),IF(MOD(AM18-1,18)&gt;=8,"—",16*AM18-15),"Err"))))</f>
        <v xml:space="preserve"> </v>
      </c>
      <c r="AN19" s="7" t="str">
        <f>IF(OR(AM$3="M3",AM$3="S",AM$3="STD",AM$3="",AM$3="A",AM$3="AES",AM$3="F",AM$3="Fiber"),
IF(AND(AM$3="M3",MOD(AM18-1,9)=8),"Coax"," "),IF(OR(AM$3="E",AM$3="EMB"),IF(MOD(AM18,9)=0,"—",16*AM18),IF(OR(AM$3="M",AM$3="MADI"),"—",IF(OR(AM$3="IPO",AM$3="IP out"),IF(MOD(AM18-1,18)&gt;=8,"—",16*AM18),"Err"))))</f>
        <v xml:space="preserve"> </v>
      </c>
      <c r="AO19" s="10" t="str">
        <f>IF(OR(AO$3="M3",AO$3="S",AO$3="STD",AO$3="",AO$3="A",AO$3="AES",AO$3="F",AO$3="Fiber")," ",IF(OR(AO$3="E",AO$3="EMB"),IF(MOD(AO18,9)=0,"—",16*AO18-15),IF(OR(AO$3="M",AO$3="MADI"),"—",IF(OR(AO$3="IPO",AO$3="IP out"),IF(MOD(AO18-1,18)&gt;=8,"—",16*AO18-15),"Err"))))</f>
        <v xml:space="preserve"> </v>
      </c>
      <c r="AP19" s="7" t="str">
        <f>IF(OR(AO$3="M3",AO$3="S",AO$3="STD",AO$3="",AO$3="A",AO$3="AES",AO$3="F",AO$3="Fiber"),
IF(AND(AO$3="M3",MOD(AO18-1,9)=8),"Coax"," "),IF(OR(AO$3="E",AO$3="EMB"),IF(MOD(AO18,9)=0,"—",16*AO18),IF(OR(AO$3="M",AO$3="MADI"),"—",IF(OR(AO$3="IPO",AO$3="IP out"),IF(MOD(AO18-1,18)&gt;=8,"—",16*AO18),"Err"))))</f>
        <v xml:space="preserve"> </v>
      </c>
      <c r="AQ19" s="10" t="str">
        <f>IF(OR(AQ$3="M3",AQ$3="S",AQ$3="STD",AQ$3="",AQ$3="A",AQ$3="AES",AQ$3="F",AQ$3="Fiber")," ",IF(OR(AQ$3="E",AQ$3="EMB"),IF(MOD(AQ18,9)=0,"—",16*AQ18-15),IF(OR(AQ$3="M",AQ$3="MADI"),"—",IF(OR(AQ$3="IPO",AQ$3="IP out"),IF(MOD(AQ18-1,18)&gt;=8,"—",16*AQ18-15),"Err"))))</f>
        <v>—</v>
      </c>
      <c r="AR19" s="7" t="str">
        <f>IF(OR(AQ$3="M3",AQ$3="S",AQ$3="STD",AQ$3="",AQ$3="A",AQ$3="AES",AQ$3="F",AQ$3="Fiber"),
IF(AND(AQ$3="M3",MOD(AQ18-1,9)=8),"Coax"," "),IF(OR(AQ$3="E",AQ$3="EMB"),IF(MOD(AQ18,9)=0,"—",16*AQ18),IF(OR(AQ$3="M",AQ$3="MADI"),"—",IF(OR(AQ$3="IPO",AQ$3="IP out"),IF(MOD(AQ18-1,18)&gt;=8,"—",16*AQ18),"Err"))))</f>
        <v>—</v>
      </c>
      <c r="AS19" s="10">
        <f>IF(OR(AS$3="M3",AS$3="S",AS$3="STD",AS$3="",AS$3="A",AS$3="AES",AS$3="F",AS$3="Fiber")," ",IF(OR(AS$3="E",AS$3="EMB"),IF(MOD(AS18,9)=0,"—",16*AS18-15),IF(OR(AS$3="M",AS$3="MADI"),"—",IF(OR(AS$3="IPO",AS$3="IP out"),IF(MOD(AS18-1,18)&gt;=8,"—",16*AS18-15),"Err"))))</f>
        <v>689</v>
      </c>
      <c r="AT19" s="7">
        <f>IF(OR(AS$3="M3",AS$3="S",AS$3="STD",AS$3="",AS$3="A",AS$3="AES",AS$3="F",AS$3="Fiber"),
IF(AND(AS$3="M3",MOD(AS18-1,9)=8),"Coax"," "),IF(OR(AS$3="E",AS$3="EMB"),IF(MOD(AS18,9)=0,"—",16*AS18),IF(OR(AS$3="M",AS$3="MADI"),"—",IF(OR(AS$3="IPO",AS$3="IP out"),IF(MOD(AS18-1,18)&gt;=8,"—",16*AS18),"Err"))))</f>
        <v>704</v>
      </c>
      <c r="AU19" s="10" t="str">
        <f>IF(OR(AU$3="M3",AU$3="S",AU$3="STD",AU$3="",AU$3="A",AU$3="AES",AU$3="F",AU$3="Fiber")," ",IF(OR(AU$3="E",AU$3="EMB"),IF(MOD(AU18,9)=0,"—",16*AU18-15),IF(OR(AU$3="M",AU$3="MADI"),"—",IF(OR(AU$3="IPO",AU$3="IP out"),IF(MOD(AU18-1,18)&gt;=8,"—",16*AU18-15),"Err"))))</f>
        <v xml:space="preserve"> </v>
      </c>
      <c r="AV19" s="7" t="str">
        <f>IF(OR(AU$3="M3",AU$3="S",AU$3="STD",AU$3="",AU$3="A",AU$3="AES",AU$3="F",AU$3="Fiber"),
IF(AND(AU$3="M3",MOD(AU18-1,9)=8),"Coax"," "),IF(OR(AU$3="E",AU$3="EMB"),IF(MOD(AU18,9)=0,"—",16*AU18),IF(OR(AU$3="M",AU$3="MADI"),"—",IF(OR(AU$3="IPO",AU$3="IP out"),IF(MOD(AU18-1,18)&gt;=8,"—",16*AU18),"Err"))))</f>
        <v xml:space="preserve"> </v>
      </c>
      <c r="AW19" s="10" t="str">
        <f>IF(OR(AW$3="M3",AW$3="S",AW$3="STD",AW$3="",AW$3="A",AW$3="AES",AW$3="F",AW$3="Fiber")," ",IF(OR(AW$3="E",AW$3="EMB"),IF(MOD(AW18,9)=0,"—",16*AW18-15),IF(OR(AW$3="M",AW$3="MADI"),"—",IF(OR(AW$3="IPO",AW$3="IP out"),IF(MOD(AW18-1,18)&gt;=8,"—",16*AW18-15),"Err"))))</f>
        <v xml:space="preserve"> </v>
      </c>
      <c r="AX19" s="7" t="str">
        <f>IF(OR(AW$3="M3",AW$3="S",AW$3="STD",AW$3="",AW$3="A",AW$3="AES",AW$3="F",AW$3="Fiber"),
IF(AND(AW$3="M3",MOD(AW18-1,9)=8),"Coax"," "),IF(OR(AW$3="E",AW$3="EMB"),IF(MOD(AW18,9)=0,"—",16*AW18),IF(OR(AW$3="M",AW$3="MADI"),"—",IF(OR(AW$3="IPO",AW$3="IP out"),IF(MOD(AW18-1,18)&gt;=8,"—",16*AW18),"Err"))))</f>
        <v xml:space="preserve"> </v>
      </c>
      <c r="AY19" s="12"/>
      <c r="AZ19" s="15"/>
    </row>
    <row r="20" spans="1:56" s="1" customFormat="1" x14ac:dyDescent="0.25">
      <c r="A20" s="9">
        <f>(A$12)*9-5</f>
        <v>139</v>
      </c>
      <c r="B20" s="6"/>
      <c r="C20" s="9">
        <f>(C$12)*9-5</f>
        <v>130</v>
      </c>
      <c r="D20" s="6"/>
      <c r="E20" s="9">
        <f>(E$12)*9-5</f>
        <v>121</v>
      </c>
      <c r="F20" s="6"/>
      <c r="G20" s="9">
        <f>(G$12)*9-5</f>
        <v>112</v>
      </c>
      <c r="H20" s="6"/>
      <c r="I20" s="9">
        <f>(I$12)*9-5</f>
        <v>103</v>
      </c>
      <c r="J20" s="6"/>
      <c r="K20" s="9">
        <f>(K$12)*9-5</f>
        <v>94</v>
      </c>
      <c r="L20" s="6"/>
      <c r="M20" s="9">
        <f>(M$12)*9-5</f>
        <v>85</v>
      </c>
      <c r="N20" s="6"/>
      <c r="O20" s="9">
        <f>(O$12)*9-5</f>
        <v>76</v>
      </c>
      <c r="P20" s="6"/>
      <c r="Q20" s="9">
        <f>(Q$12)*9-5</f>
        <v>67</v>
      </c>
      <c r="R20" s="6"/>
      <c r="S20" s="9">
        <f>(S$12)*9-5</f>
        <v>58</v>
      </c>
      <c r="T20" s="6"/>
      <c r="U20" s="9">
        <f>(U$12)*9-5</f>
        <v>49</v>
      </c>
      <c r="V20" s="6"/>
      <c r="W20" s="9">
        <f>(W$12)*9-5</f>
        <v>40</v>
      </c>
      <c r="X20" s="6"/>
      <c r="Y20" s="9">
        <f>(Y$12)*9-5</f>
        <v>31</v>
      </c>
      <c r="Z20" s="6"/>
      <c r="AA20" s="9">
        <f>(AA$12)*9-5</f>
        <v>22</v>
      </c>
      <c r="AB20" s="6"/>
      <c r="AC20" s="9">
        <f>(AC$12)*9-5</f>
        <v>13</v>
      </c>
      <c r="AD20" s="6"/>
      <c r="AE20" s="9">
        <f>(AE$12)*9-5</f>
        <v>4</v>
      </c>
      <c r="AF20" s="6"/>
      <c r="AG20" s="21"/>
      <c r="AH20" s="22"/>
      <c r="AI20" s="11">
        <f>(AI$2)*18-9</f>
        <v>135</v>
      </c>
      <c r="AJ20" s="8"/>
      <c r="AK20" s="11">
        <f>(AK$2)*18-9</f>
        <v>117</v>
      </c>
      <c r="AL20" s="8"/>
      <c r="AM20" s="11">
        <f>(AM$2)*18-9</f>
        <v>99</v>
      </c>
      <c r="AN20" s="8"/>
      <c r="AO20" s="11">
        <f>(AO$2)*18-9</f>
        <v>81</v>
      </c>
      <c r="AP20" s="8"/>
      <c r="AQ20" s="11">
        <f>(AQ$2)*18-9</f>
        <v>63</v>
      </c>
      <c r="AR20" s="8"/>
      <c r="AS20" s="11">
        <f>(AS$2)*18-9</f>
        <v>45</v>
      </c>
      <c r="AT20" s="8"/>
      <c r="AU20" s="11">
        <f>(AU$2)*18-9</f>
        <v>27</v>
      </c>
      <c r="AV20" s="8"/>
      <c r="AW20" s="11">
        <f>(AW$2)*18-9</f>
        <v>9</v>
      </c>
      <c r="AX20" s="8"/>
      <c r="AY20" s="3"/>
      <c r="AZ20" s="14"/>
    </row>
    <row r="21" spans="1:56" s="5" customFormat="1" ht="13.5" x14ac:dyDescent="0.25">
      <c r="A21" s="10">
        <f>IF(OR(A$13="S",A$13="STD",A$13="",A$13="A",A$13="AES",A$13="F",A$13="Fiber")," ",IF(OR(A$13="FS",A$13="D",A$13="DIS"),IF(MOD(A20,9)=0,"—",16*A20-15),IF(OR(A$13="M",A$13="MADI"),"—",IF(OR(A$13="IPI",A$13="IP in"),IF(MOD(A20-1,9)&gt;=8,"—",16*A20-15),"Err"))))</f>
        <v>2209</v>
      </c>
      <c r="B21" s="7">
        <f>IF(OR(A$13="S",A$13="STD",A$13="",A$13="A",A$13="AES",A$13="F",A$13="Fiber")," ",IF(OR(A$13="FS",A$13="D",A$13="DIS"),IF(MOD(A20,9)=0,"—",16*A20),IF(OR(A$13="M",A$13="MADI"),"—",
IF(OR(A$13="IPI",A$13="IP in"),IF(MOD(A20-1,9)&gt;=8,"—",16*A20),"Err"))))</f>
        <v>2224</v>
      </c>
      <c r="C21" s="10">
        <f>IF(OR(C$13="S",C$13="STD",C$13="",C$13="A",C$13="AES",C$13="F",C$13="Fiber")," ",IF(OR(C$13="FS",C$13="D",C$13="DIS"),IF(MOD(C20,9)=0,"—",16*C20-15),IF(OR(C$13="M",C$13="MADI"),"—",IF(OR(C$13="IPI",C$13="IP in"),IF(MOD(C20-1,9)&gt;=8,"—",16*C20-15),"Err"))))</f>
        <v>2065</v>
      </c>
      <c r="D21" s="7">
        <f>IF(OR(C$13="S",C$13="STD",C$13="",C$13="A",C$13="AES",C$13="F",C$13="Fiber")," ",IF(OR(C$13="FS",C$13="D",C$13="DIS"),IF(MOD(C20,9)=0,"—",16*C20),IF(OR(C$13="M",C$13="MADI"),"—",
IF(OR(C$13="IPI",C$13="IP in"),IF(MOD(C20-1,9)&gt;=8,"—",16*C20),"Err"))))</f>
        <v>2080</v>
      </c>
      <c r="E21" s="10">
        <f>IF(OR(E$13="S",E$13="STD",E$13="",E$13="A",E$13="AES",E$13="F",E$13="Fiber")," ",IF(OR(E$13="FS",E$13="D",E$13="DIS"),IF(MOD(E20,9)=0,"—",16*E20-15),IF(OR(E$13="M",E$13="MADI"),"—",IF(OR(E$13="IPI",E$13="IP in"),IF(MOD(E20-1,9)&gt;=8,"—",16*E20-15),"Err"))))</f>
        <v>1921</v>
      </c>
      <c r="F21" s="7">
        <f>IF(OR(E$13="S",E$13="STD",E$13="",E$13="A",E$13="AES",E$13="F",E$13="Fiber")," ",IF(OR(E$13="FS",E$13="D",E$13="DIS"),IF(MOD(E20,9)=0,"—",16*E20),IF(OR(E$13="M",E$13="MADI"),"—",
IF(OR(E$13="IPI",E$13="IP in"),IF(MOD(E20-1,9)&gt;=8,"—",16*E20),"Err"))))</f>
        <v>1936</v>
      </c>
      <c r="G21" s="10" t="str">
        <f>IF(OR(G$13="S",G$13="STD",G$13="",G$13="A",G$13="AES",G$13="F",G$13="Fiber")," ",IF(OR(G$13="FS",G$13="D",G$13="DIS"),IF(MOD(G20,9)=0,"—",16*G20-15),IF(OR(G$13="M",G$13="MADI"),"—",IF(OR(G$13="IPI",G$13="IP in"),IF(MOD(G20-1,9)&gt;=8,"—",16*G20-15),"Err"))))</f>
        <v xml:space="preserve"> </v>
      </c>
      <c r="H21" s="7" t="str">
        <f>IF(OR(G$13="S",G$13="STD",G$13="",G$13="A",G$13="AES",G$13="F",G$13="Fiber")," ",IF(OR(G$13="FS",G$13="D",G$13="DIS"),IF(MOD(G20,9)=0,"—",16*G20),IF(OR(G$13="M",G$13="MADI"),"—",
IF(OR(G$13="IPI",G$13="IP in"),IF(MOD(G20-1,9)&gt;=8,"—",16*G20),"Err"))))</f>
        <v xml:space="preserve"> </v>
      </c>
      <c r="I21" s="10" t="str">
        <f>IF(OR(I$13="S",I$13="STD",I$13="",I$13="A",I$13="AES",I$13="F",I$13="Fiber")," ",IF(OR(I$13="FS",I$13="D",I$13="DIS"),IF(MOD(I20,9)=0,"—",16*I20-15),IF(OR(I$13="M",I$13="MADI"),"—",IF(OR(I$13="IPI",I$13="IP in"),IF(MOD(I20-1,9)&gt;=8,"—",16*I20-15),"Err"))))</f>
        <v xml:space="preserve"> </v>
      </c>
      <c r="J21" s="7" t="str">
        <f>IF(OR(I$13="S",I$13="STD",I$13="",I$13="A",I$13="AES",I$13="F",I$13="Fiber")," ",IF(OR(I$13="FS",I$13="D",I$13="DIS"),IF(MOD(I20,9)=0,"—",16*I20),IF(OR(I$13="M",I$13="MADI"),"—",
IF(OR(I$13="IPI",I$13="IP in"),IF(MOD(I20-1,9)&gt;=8,"—",16*I20),"Err"))))</f>
        <v xml:space="preserve"> </v>
      </c>
      <c r="K21" s="10" t="str">
        <f>IF(OR(K$13="S",K$13="STD",K$13="",K$13="A",K$13="AES",K$13="F",K$13="Fiber")," ",IF(OR(K$13="FS",K$13="D",K$13="DIS"),IF(MOD(K20,9)=0,"—",16*K20-15),IF(OR(K$13="M",K$13="MADI"),"—",IF(OR(K$13="IPI",K$13="IP in"),IF(MOD(K20-1,9)&gt;=8,"—",16*K20-15),"Err"))))</f>
        <v>—</v>
      </c>
      <c r="L21" s="7" t="str">
        <f>IF(OR(K$13="S",K$13="STD",K$13="",K$13="A",K$13="AES",K$13="F",K$13="Fiber")," ",IF(OR(K$13="FS",K$13="D",K$13="DIS"),IF(MOD(K20,9)=0,"—",16*K20),IF(OR(K$13="M",K$13="MADI"),"—",
IF(OR(K$13="IPI",K$13="IP in"),IF(MOD(K20-1,9)&gt;=8,"—",16*K20),"Err"))))</f>
        <v>—</v>
      </c>
      <c r="M21" s="10">
        <f>IF(OR(M$13="S",M$13="STD",M$13="",M$13="A",M$13="AES",M$13="F",M$13="Fiber")," ",IF(OR(M$13="FS",M$13="D",M$13="DIS"),IF(MOD(M20,9)=0,"—",16*M20-15),IF(OR(M$13="M",M$13="MADI"),"—",IF(OR(M$13="IPI",M$13="IP in"),IF(MOD(M20-1,9)&gt;=8,"—",16*M20-15),"Err"))))</f>
        <v>1345</v>
      </c>
      <c r="N21" s="7">
        <f>IF(OR(M$13="S",M$13="STD",M$13="",M$13="A",M$13="AES",M$13="F",M$13="Fiber")," ",IF(OR(M$13="FS",M$13="D",M$13="DIS"),IF(MOD(M20,9)=0,"—",16*M20),IF(OR(M$13="M",M$13="MADI"),"—",
IF(OR(M$13="IPI",M$13="IP in"),IF(MOD(M20-1,9)&gt;=8,"—",16*M20),"Err"))))</f>
        <v>1360</v>
      </c>
      <c r="O21" s="10" t="str">
        <f>IF(OR(O$13="S",O$13="STD",O$13="",O$13="A",O$13="AES",O$13="F",O$13="Fiber")," ",IF(OR(O$13="FS",O$13="D",O$13="DIS"),IF(MOD(O20,9)=0,"—",16*O20-15),IF(OR(O$13="M",O$13="MADI"),"—",IF(OR(O$13="IPI",O$13="IP in"),IF(MOD(O20-1,9)&gt;=8,"—",16*O20-15),"Err"))))</f>
        <v xml:space="preserve"> </v>
      </c>
      <c r="P21" s="7" t="str">
        <f>IF(OR(O$13="S",O$13="STD",O$13="",O$13="A",O$13="AES",O$13="F",O$13="Fiber")," ",IF(OR(O$13="FS",O$13="D",O$13="DIS"),IF(MOD(O20,9)=0,"—",16*O20),IF(OR(O$13="M",O$13="MADI"),"—",
IF(OR(O$13="IPI",O$13="IP in"),IF(MOD(O20-1,9)&gt;=8,"—",16*O20),"Err"))))</f>
        <v xml:space="preserve"> </v>
      </c>
      <c r="Q21" s="10">
        <f>IF(OR(Q$13="S",Q$13="STD",Q$13="",Q$13="A",Q$13="AES",Q$13="F",Q$13="Fiber")," ",IF(OR(Q$13="FS",Q$13="D",Q$13="DIS"),IF(MOD(Q20,9)=0,"—",16*Q20-15),IF(OR(Q$13="M",Q$13="MADI"),"—",IF(OR(Q$13="IPI",Q$13="IP in"),IF(MOD(Q20-1,9)&gt;=8,"—",16*Q20-15),"Err"))))</f>
        <v>1057</v>
      </c>
      <c r="R21" s="7">
        <f>IF(OR(Q$13="S",Q$13="STD",Q$13="",Q$13="A",Q$13="AES",Q$13="F",Q$13="Fiber")," ",IF(OR(Q$13="FS",Q$13="D",Q$13="DIS"),IF(MOD(Q20,9)=0,"—",16*Q20),IF(OR(Q$13="M",Q$13="MADI"),"—",
IF(OR(Q$13="IPI",Q$13="IP in"),IF(MOD(Q20-1,9)&gt;=8,"—",16*Q20),"Err"))))</f>
        <v>1072</v>
      </c>
      <c r="S21" s="10">
        <f>IF(OR(S$13="S",S$13="STD",S$13="",S$13="A",S$13="AES",S$13="F",S$13="Fiber")," ",IF(OR(S$13="FS",S$13="D",S$13="DIS"),IF(MOD(S20,9)=0,"—",16*S20-15),IF(OR(S$13="M",S$13="MADI"),"—",IF(OR(S$13="IPI",S$13="IP in"),IF(MOD(S20-1,9)&gt;=8,"—",16*S20-15),"Err"))))</f>
        <v>913</v>
      </c>
      <c r="T21" s="7">
        <f>IF(OR(S$13="S",S$13="STD",S$13="",S$13="A",S$13="AES",S$13="F",S$13="Fiber")," ",IF(OR(S$13="FS",S$13="D",S$13="DIS"),IF(MOD(S20,9)=0,"—",16*S20),IF(OR(S$13="M",S$13="MADI"),"—",
IF(OR(S$13="IPI",S$13="IP in"),IF(MOD(S20-1,9)&gt;=8,"—",16*S20),"Err"))))</f>
        <v>928</v>
      </c>
      <c r="U21" s="10" t="str">
        <f>IF(OR(U$13="S",U$13="STD",U$13="",U$13="A",U$13="AES",U$13="F",U$13="Fiber")," ",IF(OR(U$13="FS",U$13="D",U$13="DIS"),IF(MOD(U20,9)=0,"—",16*U20-15),IF(OR(U$13="M",U$13="MADI"),"—",IF(OR(U$13="IPI",U$13="IP in"),IF(MOD(U20-1,9)&gt;=8,"—",16*U20-15),"Err"))))</f>
        <v xml:space="preserve"> </v>
      </c>
      <c r="V21" s="7" t="str">
        <f>IF(OR(U$13="S",U$13="STD",U$13="",U$13="A",U$13="AES",U$13="F",U$13="Fiber")," ",IF(OR(U$13="FS",U$13="D",U$13="DIS"),IF(MOD(U20,9)=0,"—",16*U20),IF(OR(U$13="M",U$13="MADI"),"—",
IF(OR(U$13="IPI",U$13="IP in"),IF(MOD(U20-1,9)&gt;=8,"—",16*U20),"Err"))))</f>
        <v xml:space="preserve"> </v>
      </c>
      <c r="W21" s="10" t="str">
        <f>IF(OR(W$13="S",W$13="STD",W$13="",W$13="A",W$13="AES",W$13="F",W$13="Fiber")," ",IF(OR(W$13="FS",W$13="D",W$13="DIS"),IF(MOD(W20,9)=0,"—",16*W20-15),IF(OR(W$13="M",W$13="MADI"),"—",IF(OR(W$13="IPI",W$13="IP in"),IF(MOD(W20-1,9)&gt;=8,"—",16*W20-15),"Err"))))</f>
        <v xml:space="preserve"> </v>
      </c>
      <c r="X21" s="7" t="str">
        <f>IF(OR(W$13="S",W$13="STD",W$13="",W$13="A",W$13="AES",W$13="F",W$13="Fiber")," ",IF(OR(W$13="FS",W$13="D",W$13="DIS"),IF(MOD(W20,9)=0,"—",16*W20),IF(OR(W$13="M",W$13="MADI"),"—",
IF(OR(W$13="IPI",W$13="IP in"),IF(MOD(W20-1,9)&gt;=8,"—",16*W20),"Err"))))</f>
        <v xml:space="preserve"> </v>
      </c>
      <c r="Y21" s="10" t="str">
        <f>IF(OR(Y$13="S",Y$13="STD",Y$13="",Y$13="A",Y$13="AES",Y$13="F",Y$13="Fiber")," ",IF(OR(Y$13="FS",Y$13="D",Y$13="DIS"),IF(MOD(Y20,9)=0,"—",16*Y20-15),IF(OR(Y$13="M",Y$13="MADI"),"—",IF(OR(Y$13="IPI",Y$13="IP in"),IF(MOD(Y20-1,9)&gt;=8,"—",16*Y20-15),"Err"))))</f>
        <v>—</v>
      </c>
      <c r="Z21" s="7" t="str">
        <f>IF(OR(Y$13="S",Y$13="STD",Y$13="",Y$13="A",Y$13="AES",Y$13="F",Y$13="Fiber")," ",IF(OR(Y$13="FS",Y$13="D",Y$13="DIS"),IF(MOD(Y20,9)=0,"—",16*Y20),IF(OR(Y$13="M",Y$13="MADI"),"—",
IF(OR(Y$13="IPI",Y$13="IP in"),IF(MOD(Y20-1,9)&gt;=8,"—",16*Y20),"Err"))))</f>
        <v>—</v>
      </c>
      <c r="AA21" s="10">
        <f>IF(OR(AA$13="S",AA$13="STD",AA$13="",AA$13="A",AA$13="AES",AA$13="F",AA$13="Fiber")," ",IF(OR(AA$13="FS",AA$13="D",AA$13="DIS"),IF(MOD(AA20,9)=0,"—",16*AA20-15),IF(OR(AA$13="M",AA$13="MADI"),"—",IF(OR(AA$13="IPI",AA$13="IP in"),IF(MOD(AA20-1,9)&gt;=8,"—",16*AA20-15),"Err"))))</f>
        <v>337</v>
      </c>
      <c r="AB21" s="7">
        <f>IF(OR(AA$13="S",AA$13="STD",AA$13="",AA$13="A",AA$13="AES",AA$13="F",AA$13="Fiber")," ",IF(OR(AA$13="FS",AA$13="D",AA$13="DIS"),IF(MOD(AA20,9)=0,"—",16*AA20),IF(OR(AA$13="M",AA$13="MADI"),"—",
IF(OR(AA$13="IPI",AA$13="IP in"),IF(MOD(AA20-1,9)&gt;=8,"—",16*AA20),"Err"))))</f>
        <v>352</v>
      </c>
      <c r="AC21" s="10" t="str">
        <f>IF(OR(AC$13="S",AC$13="STD",AC$13="",AC$13="A",AC$13="AES",AC$13="F",AC$13="Fiber")," ",IF(OR(AC$13="FS",AC$13="D",AC$13="DIS"),IF(MOD(AC20,9)=0,"—",16*AC20-15),IF(OR(AC$13="M",AC$13="MADI"),"—",IF(OR(AC$13="IPI",AC$13="IP in"),IF(MOD(AC20-1,9)&gt;=8,"—",16*AC20-15),"Err"))))</f>
        <v xml:space="preserve"> </v>
      </c>
      <c r="AD21" s="7" t="str">
        <f>IF(OR(AC$13="S",AC$13="STD",AC$13="",AC$13="A",AC$13="AES",AC$13="F",AC$13="Fiber")," ",IF(OR(AC$13="FS",AC$13="D",AC$13="DIS"),IF(MOD(AC20,9)=0,"—",16*AC20),IF(OR(AC$13="M",AC$13="MADI"),"—",
IF(OR(AC$13="IPI",AC$13="IP in"),IF(MOD(AC20-1,9)&gt;=8,"—",16*AC20),"Err"))))</f>
        <v xml:space="preserve"> </v>
      </c>
      <c r="AE21" s="10">
        <f>IF(OR(AE$13="S",AE$13="STD",AE$13="",AE$13="A",AE$13="AES",AE$13="F",AE$13="Fiber")," ",IF(OR(AE$13="FS",AE$13="D",AE$13="DIS"),IF(MOD(AE20,9)=0,"—",16*AE20-15),IF(OR(AE$13="M",AE$13="MADI"),"—",IF(OR(AE$13="IPI",AE$13="IP in"),IF(MOD(AE20-1,9)&gt;=8,"—",16*AE20-15),"Err"))))</f>
        <v>49</v>
      </c>
      <c r="AF21" s="7">
        <f>IF(OR(AE$13="S",AE$13="STD",AE$13="",AE$13="A",AE$13="AES",AE$13="F",AE$13="Fiber")," ",IF(OR(AE$13="FS",AE$13="D",AE$13="DIS"),IF(MOD(AE20,9)=0,"—",16*AE20),IF(OR(AE$13="M",AE$13="MADI"),"—",
IF(OR(AE$13="IPI",AE$13="IP in"),IF(MOD(AE20-1,9)&gt;=8,"—",16*AE20),"Err"))))</f>
        <v>64</v>
      </c>
      <c r="AG21" s="23"/>
      <c r="AH21" s="24"/>
      <c r="AI21" s="10" t="str">
        <f>IF(OR(AI$3="M3",AI$3="S",AI$3="STD",AI$3="",AI$3="A",AI$3="AES",AI$3="F",AI$3="Fiber")," ",IF(OR(AI$3="E",AI$3="EMB"),IF(MOD(AI20,9)=0,"—",16*AI20-15),IF(OR(AI$3="M",AI$3="MADI"),"—",IF(OR(AI$3="IPO",AI$3="IP out"),IF(MOD(AI20-1,18)&gt;=8,"—",16*AI20-15),"Err"))))</f>
        <v>—</v>
      </c>
      <c r="AJ21" s="7" t="str">
        <f>IF(OR(AI$3="M3",AI$3="S",AI$3="STD",AI$3="",AI$3="A",AI$3="AES",AI$3="F",AI$3="Fiber"),
IF(AND(AI$3="M3",MOD(AI20-1,9)=8),"Coax"," "),IF(OR(AI$3="E",AI$3="EMB"),IF(MOD(AI20,9)=0,"—",16*AI20),IF(OR(AI$3="M",AI$3="MADI"),"—",IF(OR(AI$3="IPO",AI$3="IP out"),IF(MOD(AI20-1,18)&gt;=8,"—",16*AI20),"Err"))))</f>
        <v>—</v>
      </c>
      <c r="AK21" s="10" t="str">
        <f>IF(OR(AK$3="M3",AK$3="S",AK$3="STD",AK$3="",AK$3="A",AK$3="AES",AK$3="F",AK$3="Fiber")," ",IF(OR(AK$3="E",AK$3="EMB"),IF(MOD(AK20,9)=0,"—",16*AK20-15),IF(OR(AK$3="M",AK$3="MADI"),"—",IF(OR(AK$3="IPO",AK$3="IP out"),IF(MOD(AK20-1,18)&gt;=8,"—",16*AK20-15),"Err"))))</f>
        <v xml:space="preserve"> </v>
      </c>
      <c r="AL21" s="7" t="str">
        <f>IF(OR(AK$3="M3",AK$3="S",AK$3="STD",AK$3="",AK$3="A",AK$3="AES",AK$3="F",AK$3="Fiber"),
IF(AND(AK$3="M3",MOD(AK20-1,9)=8),"Coax"," "),IF(OR(AK$3="E",AK$3="EMB"),IF(MOD(AK20,9)=0,"—",16*AK20),IF(OR(AK$3="M",AK$3="MADI"),"—",IF(OR(AK$3="IPO",AK$3="IP out"),IF(MOD(AK20-1,18)&gt;=8,"—",16*AK20),"Err"))))</f>
        <v>Coax</v>
      </c>
      <c r="AM21" s="10" t="str">
        <f>IF(OR(AM$3="M3",AM$3="S",AM$3="STD",AM$3="",AM$3="A",AM$3="AES",AM$3="F",AM$3="Fiber")," ",IF(OR(AM$3="E",AM$3="EMB"),IF(MOD(AM20,9)=0,"—",16*AM20-15),IF(OR(AM$3="M",AM$3="MADI"),"—",IF(OR(AM$3="IPO",AM$3="IP out"),IF(MOD(AM20-1,18)&gt;=8,"—",16*AM20-15),"Err"))))</f>
        <v xml:space="preserve"> </v>
      </c>
      <c r="AN21" s="7" t="str">
        <f>IF(OR(AM$3="M3",AM$3="S",AM$3="STD",AM$3="",AM$3="A",AM$3="AES",AM$3="F",AM$3="Fiber"),
IF(AND(AM$3="M3",MOD(AM20-1,9)=8),"Coax"," "),IF(OR(AM$3="E",AM$3="EMB"),IF(MOD(AM20,9)=0,"—",16*AM20),IF(OR(AM$3="M",AM$3="MADI"),"—",IF(OR(AM$3="IPO",AM$3="IP out"),IF(MOD(AM20-1,18)&gt;=8,"—",16*AM20),"Err"))))</f>
        <v xml:space="preserve"> </v>
      </c>
      <c r="AO21" s="10" t="str">
        <f>IF(OR(AO$3="M3",AO$3="S",AO$3="STD",AO$3="",AO$3="A",AO$3="AES",AO$3="F",AO$3="Fiber")," ",IF(OR(AO$3="E",AO$3="EMB"),IF(MOD(AO20,9)=0,"—",16*AO20-15),IF(OR(AO$3="M",AO$3="MADI"),"—",IF(OR(AO$3="IPO",AO$3="IP out"),IF(MOD(AO20-1,18)&gt;=8,"—",16*AO20-15),"Err"))))</f>
        <v xml:space="preserve"> </v>
      </c>
      <c r="AP21" s="7" t="str">
        <f>IF(OR(AO$3="M3",AO$3="S",AO$3="STD",AO$3="",AO$3="A",AO$3="AES",AO$3="F",AO$3="Fiber"),
IF(AND(AO$3="M3",MOD(AO20-1,9)=8),"Coax"," "),IF(OR(AO$3="E",AO$3="EMB"),IF(MOD(AO20,9)=0,"—",16*AO20),IF(OR(AO$3="M",AO$3="MADI"),"—",IF(OR(AO$3="IPO",AO$3="IP out"),IF(MOD(AO20-1,18)&gt;=8,"—",16*AO20),"Err"))))</f>
        <v xml:space="preserve"> </v>
      </c>
      <c r="AQ21" s="10" t="str">
        <f>IF(OR(AQ$3="M3",AQ$3="S",AQ$3="STD",AQ$3="",AQ$3="A",AQ$3="AES",AQ$3="F",AQ$3="Fiber")," ",IF(OR(AQ$3="E",AQ$3="EMB"),IF(MOD(AQ20,9)=0,"—",16*AQ20-15),IF(OR(AQ$3="M",AQ$3="MADI"),"—",IF(OR(AQ$3="IPO",AQ$3="IP out"),IF(MOD(AQ20-1,18)&gt;=8,"—",16*AQ20-15),"Err"))))</f>
        <v>—</v>
      </c>
      <c r="AR21" s="7" t="str">
        <f>IF(OR(AQ$3="M3",AQ$3="S",AQ$3="STD",AQ$3="",AQ$3="A",AQ$3="AES",AQ$3="F",AQ$3="Fiber"),
IF(AND(AQ$3="M3",MOD(AQ20-1,9)=8),"Coax"," "),IF(OR(AQ$3="E",AQ$3="EMB"),IF(MOD(AQ20,9)=0,"—",16*AQ20),IF(OR(AQ$3="M",AQ$3="MADI"),"—",IF(OR(AQ$3="IPO",AQ$3="IP out"),IF(MOD(AQ20-1,18)&gt;=8,"—",16*AQ20),"Err"))))</f>
        <v>—</v>
      </c>
      <c r="AS21" s="10" t="str">
        <f>IF(OR(AS$3="M3",AS$3="S",AS$3="STD",AS$3="",AS$3="A",AS$3="AES",AS$3="F",AS$3="Fiber")," ",IF(OR(AS$3="E",AS$3="EMB"),IF(MOD(AS20,9)=0,"—",16*AS20-15),IF(OR(AS$3="M",AS$3="MADI"),"—",IF(OR(AS$3="IPO",AS$3="IP out"),IF(MOD(AS20-1,18)&gt;=8,"—",16*AS20-15),"Err"))))</f>
        <v>—</v>
      </c>
      <c r="AT21" s="7" t="str">
        <f>IF(OR(AS$3="M3",AS$3="S",AS$3="STD",AS$3="",AS$3="A",AS$3="AES",AS$3="F",AS$3="Fiber"),
IF(AND(AS$3="M3",MOD(AS20-1,9)=8),"Coax"," "),IF(OR(AS$3="E",AS$3="EMB"),IF(MOD(AS20,9)=0,"—",16*AS20),IF(OR(AS$3="M",AS$3="MADI"),"—",IF(OR(AS$3="IPO",AS$3="IP out"),IF(MOD(AS20-1,18)&gt;=8,"—",16*AS20),"Err"))))</f>
        <v>—</v>
      </c>
      <c r="AU21" s="10" t="str">
        <f>IF(OR(AU$3="M3",AU$3="S",AU$3="STD",AU$3="",AU$3="A",AU$3="AES",AU$3="F",AU$3="Fiber")," ",IF(OR(AU$3="E",AU$3="EMB"),IF(MOD(AU20,9)=0,"—",16*AU20-15),IF(OR(AU$3="M",AU$3="MADI"),"—",IF(OR(AU$3="IPO",AU$3="IP out"),IF(MOD(AU20-1,18)&gt;=8,"—",16*AU20-15),"Err"))))</f>
        <v xml:space="preserve"> </v>
      </c>
      <c r="AV21" s="7" t="str">
        <f>IF(OR(AU$3="M3",AU$3="S",AU$3="STD",AU$3="",AU$3="A",AU$3="AES",AU$3="F",AU$3="Fiber"),
IF(AND(AU$3="M3",MOD(AU20-1,9)=8),"Coax"," "),IF(OR(AU$3="E",AU$3="EMB"),IF(MOD(AU20,9)=0,"—",16*AU20),IF(OR(AU$3="M",AU$3="MADI"),"—",IF(OR(AU$3="IPO",AU$3="IP out"),IF(MOD(AU20-1,18)&gt;=8,"—",16*AU20),"Err"))))</f>
        <v xml:space="preserve"> </v>
      </c>
      <c r="AW21" s="10" t="str">
        <f>IF(OR(AW$3="M3",AW$3="S",AW$3="STD",AW$3="",AW$3="A",AW$3="AES",AW$3="F",AW$3="Fiber")," ",IF(OR(AW$3="E",AW$3="EMB"),IF(MOD(AW20,9)=0,"—",16*AW20-15),IF(OR(AW$3="M",AW$3="MADI"),"—",IF(OR(AW$3="IPO",AW$3="IP out"),IF(MOD(AW20-1,18)&gt;=8,"—",16*AW20-15),"Err"))))</f>
        <v xml:space="preserve"> </v>
      </c>
      <c r="AX21" s="7" t="str">
        <f>IF(OR(AW$3="M3",AW$3="S",AW$3="STD",AW$3="",AW$3="A",AW$3="AES",AW$3="F",AW$3="Fiber"),
IF(AND(AW$3="M3",MOD(AW20-1,9)=8),"Coax"," "),IF(OR(AW$3="E",AW$3="EMB"),IF(MOD(AW20,9)=0,"—",16*AW20),IF(OR(AW$3="M",AW$3="MADI"),"—",IF(OR(AW$3="IPO",AW$3="IP out"),IF(MOD(AW20-1,18)&gt;=8,"—",16*AW20),"Err"))))</f>
        <v xml:space="preserve"> </v>
      </c>
      <c r="AY21" s="12"/>
      <c r="AZ21" s="15"/>
    </row>
    <row r="22" spans="1:56" s="1" customFormat="1" x14ac:dyDescent="0.25">
      <c r="A22" s="9">
        <f>(A$12)*9-4</f>
        <v>140</v>
      </c>
      <c r="B22" s="6"/>
      <c r="C22" s="9">
        <f>(C$12)*9-4</f>
        <v>131</v>
      </c>
      <c r="D22" s="6"/>
      <c r="E22" s="9">
        <f>(E$12)*9-4</f>
        <v>122</v>
      </c>
      <c r="F22" s="6"/>
      <c r="G22" s="9">
        <f>(G$12)*9-4</f>
        <v>113</v>
      </c>
      <c r="H22" s="6"/>
      <c r="I22" s="9">
        <f>(I$12)*9-4</f>
        <v>104</v>
      </c>
      <c r="J22" s="6"/>
      <c r="K22" s="9">
        <f>(K$12)*9-4</f>
        <v>95</v>
      </c>
      <c r="L22" s="6"/>
      <c r="M22" s="9">
        <f>(M$12)*9-4</f>
        <v>86</v>
      </c>
      <c r="N22" s="6"/>
      <c r="O22" s="9">
        <f>(O$12)*9-4</f>
        <v>77</v>
      </c>
      <c r="P22" s="6"/>
      <c r="Q22" s="9">
        <f>(Q$12)*9-4</f>
        <v>68</v>
      </c>
      <c r="R22" s="6"/>
      <c r="S22" s="9">
        <f>(S$12)*9-4</f>
        <v>59</v>
      </c>
      <c r="T22" s="6"/>
      <c r="U22" s="9">
        <f>(U$12)*9-4</f>
        <v>50</v>
      </c>
      <c r="V22" s="6"/>
      <c r="W22" s="9">
        <f>(W$12)*9-4</f>
        <v>41</v>
      </c>
      <c r="X22" s="6"/>
      <c r="Y22" s="9">
        <f>(Y$12)*9-4</f>
        <v>32</v>
      </c>
      <c r="Z22" s="6"/>
      <c r="AA22" s="9">
        <f>(AA$12)*9-4</f>
        <v>23</v>
      </c>
      <c r="AB22" s="6"/>
      <c r="AC22" s="9">
        <f>(AC$12)*9-4</f>
        <v>14</v>
      </c>
      <c r="AD22" s="6"/>
      <c r="AE22" s="9">
        <f>(AE$12)*9-4</f>
        <v>5</v>
      </c>
      <c r="AF22" s="6"/>
      <c r="AG22" s="21"/>
      <c r="AH22" s="22"/>
      <c r="AI22" s="11">
        <f>(AI$2)*18-8</f>
        <v>136</v>
      </c>
      <c r="AJ22" s="8"/>
      <c r="AK22" s="11">
        <f>(AK$2)*18-8</f>
        <v>118</v>
      </c>
      <c r="AL22" s="8"/>
      <c r="AM22" s="11">
        <f>(AM$2)*18-8</f>
        <v>100</v>
      </c>
      <c r="AN22" s="8"/>
      <c r="AO22" s="11">
        <f>(AO$2)*18-8</f>
        <v>82</v>
      </c>
      <c r="AP22" s="8"/>
      <c r="AQ22" s="11">
        <f>(AQ$2)*18-8</f>
        <v>64</v>
      </c>
      <c r="AR22" s="8"/>
      <c r="AS22" s="11">
        <f>(AS$2)*18-8</f>
        <v>46</v>
      </c>
      <c r="AT22" s="8"/>
      <c r="AU22" s="11">
        <f>(AU$2)*18-8</f>
        <v>28</v>
      </c>
      <c r="AV22" s="8"/>
      <c r="AW22" s="11">
        <f>(AW$2)*18-8</f>
        <v>10</v>
      </c>
      <c r="AX22" s="8"/>
      <c r="AY22" s="3"/>
      <c r="AZ22" s="14" t="s">
        <v>10</v>
      </c>
      <c r="BD22" s="13"/>
    </row>
    <row r="23" spans="1:56" s="5" customFormat="1" ht="13.5" x14ac:dyDescent="0.25">
      <c r="A23" s="10">
        <f>IF(OR(A$13="S",A$13="STD",A$13="",A$13="A",A$13="AES",A$13="F",A$13="Fiber")," ",IF(OR(A$13="FS",A$13="D",A$13="DIS"),IF(MOD(A22,9)=0,"—",16*A22-15),IF(OR(A$13="M",A$13="MADI"),"—",IF(OR(A$13="IPI",A$13="IP in"),IF(MOD(A22-1,9)&gt;=8,"—",16*A22-15),"Err"))))</f>
        <v>2225</v>
      </c>
      <c r="B23" s="7">
        <f>IF(OR(A$13="S",A$13="STD",A$13="",A$13="A",A$13="AES",A$13="F",A$13="Fiber")," ",IF(OR(A$13="FS",A$13="D",A$13="DIS"),IF(MOD(A22,9)=0,"—",16*A22),IF(OR(A$13="M",A$13="MADI"),"—",
IF(OR(A$13="IPI",A$13="IP in"),IF(MOD(A22-1,9)&gt;=8,"—",16*A22),"Err"))))</f>
        <v>2240</v>
      </c>
      <c r="C23" s="10">
        <f>IF(OR(C$13="S",C$13="STD",C$13="",C$13="A",C$13="AES",C$13="F",C$13="Fiber")," ",IF(OR(C$13="FS",C$13="D",C$13="DIS"),IF(MOD(C22,9)=0,"—",16*C22-15),IF(OR(C$13="M",C$13="MADI"),"—",IF(OR(C$13="IPI",C$13="IP in"),IF(MOD(C22-1,9)&gt;=8,"—",16*C22-15),"Err"))))</f>
        <v>2081</v>
      </c>
      <c r="D23" s="7">
        <f>IF(OR(C$13="S",C$13="STD",C$13="",C$13="A",C$13="AES",C$13="F",C$13="Fiber")," ",IF(OR(C$13="FS",C$13="D",C$13="DIS"),IF(MOD(C22,9)=0,"—",16*C22),IF(OR(C$13="M",C$13="MADI"),"—",
IF(OR(C$13="IPI",C$13="IP in"),IF(MOD(C22-1,9)&gt;=8,"—",16*C22),"Err"))))</f>
        <v>2096</v>
      </c>
      <c r="E23" s="10">
        <f>IF(OR(E$13="S",E$13="STD",E$13="",E$13="A",E$13="AES",E$13="F",E$13="Fiber")," ",IF(OR(E$13="FS",E$13="D",E$13="DIS"),IF(MOD(E22,9)=0,"—",16*E22-15),IF(OR(E$13="M",E$13="MADI"),"—",IF(OR(E$13="IPI",E$13="IP in"),IF(MOD(E22-1,9)&gt;=8,"—",16*E22-15),"Err"))))</f>
        <v>1937</v>
      </c>
      <c r="F23" s="7">
        <f>IF(OR(E$13="S",E$13="STD",E$13="",E$13="A",E$13="AES",E$13="F",E$13="Fiber")," ",IF(OR(E$13="FS",E$13="D",E$13="DIS"),IF(MOD(E22,9)=0,"—",16*E22),IF(OR(E$13="M",E$13="MADI"),"—",
IF(OR(E$13="IPI",E$13="IP in"),IF(MOD(E22-1,9)&gt;=8,"—",16*E22),"Err"))))</f>
        <v>1952</v>
      </c>
      <c r="G23" s="10" t="str">
        <f>IF(OR(G$13="S",G$13="STD",G$13="",G$13="A",G$13="AES",G$13="F",G$13="Fiber")," ",IF(OR(G$13="FS",G$13="D",G$13="DIS"),IF(MOD(G22,9)=0,"—",16*G22-15),IF(OR(G$13="M",G$13="MADI"),"—",IF(OR(G$13="IPI",G$13="IP in"),IF(MOD(G22-1,9)&gt;=8,"—",16*G22-15),"Err"))))</f>
        <v xml:space="preserve"> </v>
      </c>
      <c r="H23" s="7" t="str">
        <f>IF(OR(G$13="S",G$13="STD",G$13="",G$13="A",G$13="AES",G$13="F",G$13="Fiber")," ",IF(OR(G$13="FS",G$13="D",G$13="DIS"),IF(MOD(G22,9)=0,"—",16*G22),IF(OR(G$13="M",G$13="MADI"),"—",
IF(OR(G$13="IPI",G$13="IP in"),IF(MOD(G22-1,9)&gt;=8,"—",16*G22),"Err"))))</f>
        <v xml:space="preserve"> </v>
      </c>
      <c r="I23" s="10" t="str">
        <f>IF(OR(I$13="S",I$13="STD",I$13="",I$13="A",I$13="AES",I$13="F",I$13="Fiber")," ",IF(OR(I$13="FS",I$13="D",I$13="DIS"),IF(MOD(I22,9)=0,"—",16*I22-15),IF(OR(I$13="M",I$13="MADI"),"—",IF(OR(I$13="IPI",I$13="IP in"),IF(MOD(I22-1,9)&gt;=8,"—",16*I22-15),"Err"))))</f>
        <v xml:space="preserve"> </v>
      </c>
      <c r="J23" s="7" t="str">
        <f>IF(OR(I$13="S",I$13="STD",I$13="",I$13="A",I$13="AES",I$13="F",I$13="Fiber")," ",IF(OR(I$13="FS",I$13="D",I$13="DIS"),IF(MOD(I22,9)=0,"—",16*I22),IF(OR(I$13="M",I$13="MADI"),"—",
IF(OR(I$13="IPI",I$13="IP in"),IF(MOD(I22-1,9)&gt;=8,"—",16*I22),"Err"))))</f>
        <v xml:space="preserve"> </v>
      </c>
      <c r="K23" s="10" t="str">
        <f>IF(OR(K$13="S",K$13="STD",K$13="",K$13="A",K$13="AES",K$13="F",K$13="Fiber")," ",IF(OR(K$13="FS",K$13="D",K$13="DIS"),IF(MOD(K22,9)=0,"—",16*K22-15),IF(OR(K$13="M",K$13="MADI"),"—",IF(OR(K$13="IPI",K$13="IP in"),IF(MOD(K22-1,9)&gt;=8,"—",16*K22-15),"Err"))))</f>
        <v>—</v>
      </c>
      <c r="L23" s="7" t="str">
        <f>IF(OR(K$13="S",K$13="STD",K$13="",K$13="A",K$13="AES",K$13="F",K$13="Fiber")," ",IF(OR(K$13="FS",K$13="D",K$13="DIS"),IF(MOD(K22,9)=0,"—",16*K22),IF(OR(K$13="M",K$13="MADI"),"—",
IF(OR(K$13="IPI",K$13="IP in"),IF(MOD(K22-1,9)&gt;=8,"—",16*K22),"Err"))))</f>
        <v>—</v>
      </c>
      <c r="M23" s="10">
        <f>IF(OR(M$13="S",M$13="STD",M$13="",M$13="A",M$13="AES",M$13="F",M$13="Fiber")," ",IF(OR(M$13="FS",M$13="D",M$13="DIS"),IF(MOD(M22,9)=0,"—",16*M22-15),IF(OR(M$13="M",M$13="MADI"),"—",IF(OR(M$13="IPI",M$13="IP in"),IF(MOD(M22-1,9)&gt;=8,"—",16*M22-15),"Err"))))</f>
        <v>1361</v>
      </c>
      <c r="N23" s="7">
        <f>IF(OR(M$13="S",M$13="STD",M$13="",M$13="A",M$13="AES",M$13="F",M$13="Fiber")," ",IF(OR(M$13="FS",M$13="D",M$13="DIS"),IF(MOD(M22,9)=0,"—",16*M22),IF(OR(M$13="M",M$13="MADI"),"—",
IF(OR(M$13="IPI",M$13="IP in"),IF(MOD(M22-1,9)&gt;=8,"—",16*M22),"Err"))))</f>
        <v>1376</v>
      </c>
      <c r="O23" s="10" t="str">
        <f>IF(OR(O$13="S",O$13="STD",O$13="",O$13="A",O$13="AES",O$13="F",O$13="Fiber")," ",IF(OR(O$13="FS",O$13="D",O$13="DIS"),IF(MOD(O22,9)=0,"—",16*O22-15),IF(OR(O$13="M",O$13="MADI"),"—",IF(OR(O$13="IPI",O$13="IP in"),IF(MOD(O22-1,9)&gt;=8,"—",16*O22-15),"Err"))))</f>
        <v xml:space="preserve"> </v>
      </c>
      <c r="P23" s="7" t="str">
        <f>IF(OR(O$13="S",O$13="STD",O$13="",O$13="A",O$13="AES",O$13="F",O$13="Fiber")," ",IF(OR(O$13="FS",O$13="D",O$13="DIS"),IF(MOD(O22,9)=0,"—",16*O22),IF(OR(O$13="M",O$13="MADI"),"—",
IF(OR(O$13="IPI",O$13="IP in"),IF(MOD(O22-1,9)&gt;=8,"—",16*O22),"Err"))))</f>
        <v xml:space="preserve"> </v>
      </c>
      <c r="Q23" s="10">
        <f>IF(OR(Q$13="S",Q$13="STD",Q$13="",Q$13="A",Q$13="AES",Q$13="F",Q$13="Fiber")," ",IF(OR(Q$13="FS",Q$13="D",Q$13="DIS"),IF(MOD(Q22,9)=0,"—",16*Q22-15),IF(OR(Q$13="M",Q$13="MADI"),"—",IF(OR(Q$13="IPI",Q$13="IP in"),IF(MOD(Q22-1,9)&gt;=8,"—",16*Q22-15),"Err"))))</f>
        <v>1073</v>
      </c>
      <c r="R23" s="7">
        <f>IF(OR(Q$13="S",Q$13="STD",Q$13="",Q$13="A",Q$13="AES",Q$13="F",Q$13="Fiber")," ",IF(OR(Q$13="FS",Q$13="D",Q$13="DIS"),IF(MOD(Q22,9)=0,"—",16*Q22),IF(OR(Q$13="M",Q$13="MADI"),"—",
IF(OR(Q$13="IPI",Q$13="IP in"),IF(MOD(Q22-1,9)&gt;=8,"—",16*Q22),"Err"))))</f>
        <v>1088</v>
      </c>
      <c r="S23" s="10">
        <f>IF(OR(S$13="S",S$13="STD",S$13="",S$13="A",S$13="AES",S$13="F",S$13="Fiber")," ",IF(OR(S$13="FS",S$13="D",S$13="DIS"),IF(MOD(S22,9)=0,"—",16*S22-15),IF(OR(S$13="M",S$13="MADI"),"—",IF(OR(S$13="IPI",S$13="IP in"),IF(MOD(S22-1,9)&gt;=8,"—",16*S22-15),"Err"))))</f>
        <v>929</v>
      </c>
      <c r="T23" s="7">
        <f>IF(OR(S$13="S",S$13="STD",S$13="",S$13="A",S$13="AES",S$13="F",S$13="Fiber")," ",IF(OR(S$13="FS",S$13="D",S$13="DIS"),IF(MOD(S22,9)=0,"—",16*S22),IF(OR(S$13="M",S$13="MADI"),"—",
IF(OR(S$13="IPI",S$13="IP in"),IF(MOD(S22-1,9)&gt;=8,"—",16*S22),"Err"))))</f>
        <v>944</v>
      </c>
      <c r="U23" s="10" t="str">
        <f>IF(OR(U$13="S",U$13="STD",U$13="",U$13="A",U$13="AES",U$13="F",U$13="Fiber")," ",IF(OR(U$13="FS",U$13="D",U$13="DIS"),IF(MOD(U22,9)=0,"—",16*U22-15),IF(OR(U$13="M",U$13="MADI"),"—",IF(OR(U$13="IPI",U$13="IP in"),IF(MOD(U22-1,9)&gt;=8,"—",16*U22-15),"Err"))))</f>
        <v xml:space="preserve"> </v>
      </c>
      <c r="V23" s="7" t="str">
        <f>IF(OR(U$13="S",U$13="STD",U$13="",U$13="A",U$13="AES",U$13="F",U$13="Fiber")," ",IF(OR(U$13="FS",U$13="D",U$13="DIS"),IF(MOD(U22,9)=0,"—",16*U22),IF(OR(U$13="M",U$13="MADI"),"—",
IF(OR(U$13="IPI",U$13="IP in"),IF(MOD(U22-1,9)&gt;=8,"—",16*U22),"Err"))))</f>
        <v xml:space="preserve"> </v>
      </c>
      <c r="W23" s="10" t="str">
        <f>IF(OR(W$13="S",W$13="STD",W$13="",W$13="A",W$13="AES",W$13="F",W$13="Fiber")," ",IF(OR(W$13="FS",W$13="D",W$13="DIS"),IF(MOD(W22,9)=0,"—",16*W22-15),IF(OR(W$13="M",W$13="MADI"),"—",IF(OR(W$13="IPI",W$13="IP in"),IF(MOD(W22-1,9)&gt;=8,"—",16*W22-15),"Err"))))</f>
        <v xml:space="preserve"> </v>
      </c>
      <c r="X23" s="7" t="str">
        <f>IF(OR(W$13="S",W$13="STD",W$13="",W$13="A",W$13="AES",W$13="F",W$13="Fiber")," ",IF(OR(W$13="FS",W$13="D",W$13="DIS"),IF(MOD(W22,9)=0,"—",16*W22),IF(OR(W$13="M",W$13="MADI"),"—",
IF(OR(W$13="IPI",W$13="IP in"),IF(MOD(W22-1,9)&gt;=8,"—",16*W22),"Err"))))</f>
        <v xml:space="preserve"> </v>
      </c>
      <c r="Y23" s="10" t="str">
        <f>IF(OR(Y$13="S",Y$13="STD",Y$13="",Y$13="A",Y$13="AES",Y$13="F",Y$13="Fiber")," ",IF(OR(Y$13="FS",Y$13="D",Y$13="DIS"),IF(MOD(Y22,9)=0,"—",16*Y22-15),IF(OR(Y$13="M",Y$13="MADI"),"—",IF(OR(Y$13="IPI",Y$13="IP in"),IF(MOD(Y22-1,9)&gt;=8,"—",16*Y22-15),"Err"))))</f>
        <v>—</v>
      </c>
      <c r="Z23" s="7" t="str">
        <f>IF(OR(Y$13="S",Y$13="STD",Y$13="",Y$13="A",Y$13="AES",Y$13="F",Y$13="Fiber")," ",IF(OR(Y$13="FS",Y$13="D",Y$13="DIS"),IF(MOD(Y22,9)=0,"—",16*Y22),IF(OR(Y$13="M",Y$13="MADI"),"—",
IF(OR(Y$13="IPI",Y$13="IP in"),IF(MOD(Y22-1,9)&gt;=8,"—",16*Y22),"Err"))))</f>
        <v>—</v>
      </c>
      <c r="AA23" s="10">
        <f>IF(OR(AA$13="S",AA$13="STD",AA$13="",AA$13="A",AA$13="AES",AA$13="F",AA$13="Fiber")," ",IF(OR(AA$13="FS",AA$13="D",AA$13="DIS"),IF(MOD(AA22,9)=0,"—",16*AA22-15),IF(OR(AA$13="M",AA$13="MADI"),"—",IF(OR(AA$13="IPI",AA$13="IP in"),IF(MOD(AA22-1,9)&gt;=8,"—",16*AA22-15),"Err"))))</f>
        <v>353</v>
      </c>
      <c r="AB23" s="7">
        <f>IF(OR(AA$13="S",AA$13="STD",AA$13="",AA$13="A",AA$13="AES",AA$13="F",AA$13="Fiber")," ",IF(OR(AA$13="FS",AA$13="D",AA$13="DIS"),IF(MOD(AA22,9)=0,"—",16*AA22),IF(OR(AA$13="M",AA$13="MADI"),"—",
IF(OR(AA$13="IPI",AA$13="IP in"),IF(MOD(AA22-1,9)&gt;=8,"—",16*AA22),"Err"))))</f>
        <v>368</v>
      </c>
      <c r="AC23" s="10" t="str">
        <f>IF(OR(AC$13="S",AC$13="STD",AC$13="",AC$13="A",AC$13="AES",AC$13="F",AC$13="Fiber")," ",IF(OR(AC$13="FS",AC$13="D",AC$13="DIS"),IF(MOD(AC22,9)=0,"—",16*AC22-15),IF(OR(AC$13="M",AC$13="MADI"),"—",IF(OR(AC$13="IPI",AC$13="IP in"),IF(MOD(AC22-1,9)&gt;=8,"—",16*AC22-15),"Err"))))</f>
        <v xml:space="preserve"> </v>
      </c>
      <c r="AD23" s="7" t="str">
        <f>IF(OR(AC$13="S",AC$13="STD",AC$13="",AC$13="A",AC$13="AES",AC$13="F",AC$13="Fiber")," ",IF(OR(AC$13="FS",AC$13="D",AC$13="DIS"),IF(MOD(AC22,9)=0,"—",16*AC22),IF(OR(AC$13="M",AC$13="MADI"),"—",
IF(OR(AC$13="IPI",AC$13="IP in"),IF(MOD(AC22-1,9)&gt;=8,"—",16*AC22),"Err"))))</f>
        <v xml:space="preserve"> </v>
      </c>
      <c r="AE23" s="10">
        <f>IF(OR(AE$13="S",AE$13="STD",AE$13="",AE$13="A",AE$13="AES",AE$13="F",AE$13="Fiber")," ",IF(OR(AE$13="FS",AE$13="D",AE$13="DIS"),IF(MOD(AE22,9)=0,"—",16*AE22-15),IF(OR(AE$13="M",AE$13="MADI"),"—",IF(OR(AE$13="IPI",AE$13="IP in"),IF(MOD(AE22-1,9)&gt;=8,"—",16*AE22-15),"Err"))))</f>
        <v>65</v>
      </c>
      <c r="AF23" s="7">
        <f>IF(OR(AE$13="S",AE$13="STD",AE$13="",AE$13="A",AE$13="AES",AE$13="F",AE$13="Fiber")," ",IF(OR(AE$13="FS",AE$13="D",AE$13="DIS"),IF(MOD(AE22,9)=0,"—",16*AE22),IF(OR(AE$13="M",AE$13="MADI"),"—",
IF(OR(AE$13="IPI",AE$13="IP in"),IF(MOD(AE22-1,9)&gt;=8,"—",16*AE22),"Err"))))</f>
        <v>80</v>
      </c>
      <c r="AG23" s="23"/>
      <c r="AH23" s="24"/>
      <c r="AI23" s="10" t="str">
        <f>IF(OR(AI$3="M3",AI$3="S",AI$3="STD",AI$3="",AI$3="A",AI$3="AES",AI$3="F",AI$3="Fiber")," ",IF(OR(AI$3="E",AI$3="EMB"),IF(MOD(AI22,9)=0,"—",16*AI22-15),IF(OR(AI$3="M",AI$3="MADI"),"—",IF(OR(AI$3="IPO",AI$3="IP out"),IF(MOD(AI22-1,18)&gt;=8,"—",16*AI22-15),"Err"))))</f>
        <v>—</v>
      </c>
      <c r="AJ23" s="7" t="str">
        <f>IF(OR(AI$3="M3",AI$3="S",AI$3="STD",AI$3="",AI$3="A",AI$3="AES",AI$3="F",AI$3="Fiber"),
IF(AND(AI$3="M3",MOD(AI22-1,9)=8),"Coax"," "),IF(OR(AI$3="E",AI$3="EMB"),IF(MOD(AI22,9)=0,"—",16*AI22),IF(OR(AI$3="M",AI$3="MADI"),"—",IF(OR(AI$3="IPO",AI$3="IP out"),IF(MOD(AI22-1,18)&gt;=8,"—",16*AI22),"Err"))))</f>
        <v>—</v>
      </c>
      <c r="AK23" s="10" t="str">
        <f>IF(OR(AK$3="M3",AK$3="S",AK$3="STD",AK$3="",AK$3="A",AK$3="AES",AK$3="F",AK$3="Fiber")," ",IF(OR(AK$3="E",AK$3="EMB"),IF(MOD(AK22,9)=0,"—",16*AK22-15),IF(OR(AK$3="M",AK$3="MADI"),"—",IF(OR(AK$3="IPO",AK$3="IP out"),IF(MOD(AK22-1,18)&gt;=8,"—",16*AK22-15),"Err"))))</f>
        <v xml:space="preserve"> </v>
      </c>
      <c r="AL23" s="7" t="str">
        <f>IF(OR(AK$3="M3",AK$3="S",AK$3="STD",AK$3="",AK$3="A",AK$3="AES",AK$3="F",AK$3="Fiber"),
IF(AND(AK$3="M3",MOD(AK22-1,9)=8),"Coax"," "),IF(OR(AK$3="E",AK$3="EMB"),IF(MOD(AK22,9)=0,"—",16*AK22),IF(OR(AK$3="M",AK$3="MADI"),"—",IF(OR(AK$3="IPO",AK$3="IP out"),IF(MOD(AK22-1,18)&gt;=8,"—",16*AK22),"Err"))))</f>
        <v xml:space="preserve"> </v>
      </c>
      <c r="AM23" s="10" t="str">
        <f>IF(OR(AM$3="M3",AM$3="S",AM$3="STD",AM$3="",AM$3="A",AM$3="AES",AM$3="F",AM$3="Fiber")," ",IF(OR(AM$3="E",AM$3="EMB"),IF(MOD(AM22,9)=0,"—",16*AM22-15),IF(OR(AM$3="M",AM$3="MADI"),"—",IF(OR(AM$3="IPO",AM$3="IP out"),IF(MOD(AM22-1,18)&gt;=8,"—",16*AM22-15),"Err"))))</f>
        <v xml:space="preserve"> </v>
      </c>
      <c r="AN23" s="7" t="str">
        <f>IF(OR(AM$3="M3",AM$3="S",AM$3="STD",AM$3="",AM$3="A",AM$3="AES",AM$3="F",AM$3="Fiber"),
IF(AND(AM$3="M3",MOD(AM22-1,9)=8),"Coax"," "),IF(OR(AM$3="E",AM$3="EMB"),IF(MOD(AM22,9)=0,"—",16*AM22),IF(OR(AM$3="M",AM$3="MADI"),"—",IF(OR(AM$3="IPO",AM$3="IP out"),IF(MOD(AM22-1,18)&gt;=8,"—",16*AM22),"Err"))))</f>
        <v xml:space="preserve"> </v>
      </c>
      <c r="AO23" s="10" t="str">
        <f>IF(OR(AO$3="M3",AO$3="S",AO$3="STD",AO$3="",AO$3="A",AO$3="AES",AO$3="F",AO$3="Fiber")," ",IF(OR(AO$3="E",AO$3="EMB"),IF(MOD(AO22,9)=0,"—",16*AO22-15),IF(OR(AO$3="M",AO$3="MADI"),"—",IF(OR(AO$3="IPO",AO$3="IP out"),IF(MOD(AO22-1,18)&gt;=8,"—",16*AO22-15),"Err"))))</f>
        <v xml:space="preserve"> </v>
      </c>
      <c r="AP23" s="7" t="str">
        <f>IF(OR(AO$3="M3",AO$3="S",AO$3="STD",AO$3="",AO$3="A",AO$3="AES",AO$3="F",AO$3="Fiber"),
IF(AND(AO$3="M3",MOD(AO22-1,9)=8),"Coax"," "),IF(OR(AO$3="E",AO$3="EMB"),IF(MOD(AO22,9)=0,"—",16*AO22),IF(OR(AO$3="M",AO$3="MADI"),"—",IF(OR(AO$3="IPO",AO$3="IP out"),IF(MOD(AO22-1,18)&gt;=8,"—",16*AO22),"Err"))))</f>
        <v xml:space="preserve"> </v>
      </c>
      <c r="AQ23" s="10" t="str">
        <f>IF(OR(AQ$3="M3",AQ$3="S",AQ$3="STD",AQ$3="",AQ$3="A",AQ$3="AES",AQ$3="F",AQ$3="Fiber")," ",IF(OR(AQ$3="E",AQ$3="EMB"),IF(MOD(AQ22,9)=0,"—",16*AQ22-15),IF(OR(AQ$3="M",AQ$3="MADI"),"—",IF(OR(AQ$3="IPO",AQ$3="IP out"),IF(MOD(AQ22-1,18)&gt;=8,"—",16*AQ22-15),"Err"))))</f>
        <v>—</v>
      </c>
      <c r="AR23" s="7" t="str">
        <f>IF(OR(AQ$3="M3",AQ$3="S",AQ$3="STD",AQ$3="",AQ$3="A",AQ$3="AES",AQ$3="F",AQ$3="Fiber"),
IF(AND(AQ$3="M3",MOD(AQ22-1,9)=8),"Coax"," "),IF(OR(AQ$3="E",AQ$3="EMB"),IF(MOD(AQ22,9)=0,"—",16*AQ22),IF(OR(AQ$3="M",AQ$3="MADI"),"—",IF(OR(AQ$3="IPO",AQ$3="IP out"),IF(MOD(AQ22-1,18)&gt;=8,"—",16*AQ22),"Err"))))</f>
        <v>—</v>
      </c>
      <c r="AS23" s="10">
        <f>IF(OR(AS$3="M3",AS$3="S",AS$3="STD",AS$3="",AS$3="A",AS$3="AES",AS$3="F",AS$3="Fiber")," ",IF(OR(AS$3="E",AS$3="EMB"),IF(MOD(AS22,9)=0,"—",16*AS22-15),IF(OR(AS$3="M",AS$3="MADI"),"—",IF(OR(AS$3="IPO",AS$3="IP out"),IF(MOD(AS22-1,18)&gt;=8,"—",16*AS22-15),"Err"))))</f>
        <v>721</v>
      </c>
      <c r="AT23" s="7">
        <f>IF(OR(AS$3="M3",AS$3="S",AS$3="STD",AS$3="",AS$3="A",AS$3="AES",AS$3="F",AS$3="Fiber"),
IF(AND(AS$3="M3",MOD(AS22-1,9)=8),"Coax"," "),IF(OR(AS$3="E",AS$3="EMB"),IF(MOD(AS22,9)=0,"—",16*AS22),IF(OR(AS$3="M",AS$3="MADI"),"—",IF(OR(AS$3="IPO",AS$3="IP out"),IF(MOD(AS22-1,18)&gt;=8,"—",16*AS22),"Err"))))</f>
        <v>736</v>
      </c>
      <c r="AU23" s="10" t="str">
        <f>IF(OR(AU$3="M3",AU$3="S",AU$3="STD",AU$3="",AU$3="A",AU$3="AES",AU$3="F",AU$3="Fiber")," ",IF(OR(AU$3="E",AU$3="EMB"),IF(MOD(AU22,9)=0,"—",16*AU22-15),IF(OR(AU$3="M",AU$3="MADI"),"—",IF(OR(AU$3="IPO",AU$3="IP out"),IF(MOD(AU22-1,18)&gt;=8,"—",16*AU22-15),"Err"))))</f>
        <v xml:space="preserve"> </v>
      </c>
      <c r="AV23" s="7" t="str">
        <f>IF(OR(AU$3="M3",AU$3="S",AU$3="STD",AU$3="",AU$3="A",AU$3="AES",AU$3="F",AU$3="Fiber"),
IF(AND(AU$3="M3",MOD(AU22-1,9)=8),"Coax"," "),IF(OR(AU$3="E",AU$3="EMB"),IF(MOD(AU22,9)=0,"—",16*AU22),IF(OR(AU$3="M",AU$3="MADI"),"—",IF(OR(AU$3="IPO",AU$3="IP out"),IF(MOD(AU22-1,18)&gt;=8,"—",16*AU22),"Err"))))</f>
        <v xml:space="preserve"> </v>
      </c>
      <c r="AW23" s="10" t="str">
        <f>IF(OR(AW$3="M3",AW$3="S",AW$3="STD",AW$3="",AW$3="A",AW$3="AES",AW$3="F",AW$3="Fiber")," ",IF(OR(AW$3="E",AW$3="EMB"),IF(MOD(AW22,9)=0,"—",16*AW22-15),IF(OR(AW$3="M",AW$3="MADI"),"—",IF(OR(AW$3="IPO",AW$3="IP out"),IF(MOD(AW22-1,18)&gt;=8,"—",16*AW22-15),"Err"))))</f>
        <v xml:space="preserve"> </v>
      </c>
      <c r="AX23" s="7" t="str">
        <f>IF(OR(AW$3="M3",AW$3="S",AW$3="STD",AW$3="",AW$3="A",AW$3="AES",AW$3="F",AW$3="Fiber"),
IF(AND(AW$3="M3",MOD(AW22-1,9)=8),"Coax"," "),IF(OR(AW$3="E",AW$3="EMB"),IF(MOD(AW22,9)=0,"—",16*AW22),IF(OR(AW$3="M",AW$3="MADI"),"—",IF(OR(AW$3="IPO",AW$3="IP out"),IF(MOD(AW22-1,18)&gt;=8,"—",16*AW22),"Err"))))</f>
        <v xml:space="preserve"> </v>
      </c>
      <c r="AY23" s="12"/>
      <c r="AZ23" s="14" t="s">
        <v>17</v>
      </c>
      <c r="BD23" s="15" t="s">
        <v>11</v>
      </c>
    </row>
    <row r="24" spans="1:56" s="1" customFormat="1" x14ac:dyDescent="0.25">
      <c r="A24" s="9">
        <f>(A$12)*9-3</f>
        <v>141</v>
      </c>
      <c r="B24" s="6"/>
      <c r="C24" s="9">
        <f>(C$12)*9-3</f>
        <v>132</v>
      </c>
      <c r="D24" s="6"/>
      <c r="E24" s="9">
        <f>(E$12)*9-3</f>
        <v>123</v>
      </c>
      <c r="F24" s="6"/>
      <c r="G24" s="9">
        <f>(G$12)*9-3</f>
        <v>114</v>
      </c>
      <c r="H24" s="6"/>
      <c r="I24" s="9">
        <f>(I$12)*9-3</f>
        <v>105</v>
      </c>
      <c r="J24" s="6"/>
      <c r="K24" s="9">
        <f>(K$12)*9-3</f>
        <v>96</v>
      </c>
      <c r="L24" s="6"/>
      <c r="M24" s="9">
        <f>(M$12)*9-3</f>
        <v>87</v>
      </c>
      <c r="N24" s="6"/>
      <c r="O24" s="9">
        <f>(O$12)*9-3</f>
        <v>78</v>
      </c>
      <c r="P24" s="6"/>
      <c r="Q24" s="9">
        <f>(Q$12)*9-3</f>
        <v>69</v>
      </c>
      <c r="R24" s="6"/>
      <c r="S24" s="9">
        <f>(S$12)*9-3</f>
        <v>60</v>
      </c>
      <c r="T24" s="6"/>
      <c r="U24" s="9">
        <f>(U$12)*9-3</f>
        <v>51</v>
      </c>
      <c r="V24" s="6"/>
      <c r="W24" s="9">
        <f>(W$12)*9-3</f>
        <v>42</v>
      </c>
      <c r="X24" s="6"/>
      <c r="Y24" s="9">
        <f>(Y$12)*9-3</f>
        <v>33</v>
      </c>
      <c r="Z24" s="6"/>
      <c r="AA24" s="9">
        <f>(AA$12)*9-3</f>
        <v>24</v>
      </c>
      <c r="AB24" s="6"/>
      <c r="AC24" s="9">
        <f>(AC$12)*9-3</f>
        <v>15</v>
      </c>
      <c r="AD24" s="6"/>
      <c r="AE24" s="9">
        <f>(AE$12)*9-3</f>
        <v>6</v>
      </c>
      <c r="AF24" s="6"/>
      <c r="AG24" s="21"/>
      <c r="AH24" s="22"/>
      <c r="AI24" s="11">
        <f>(AI$2)*18-7</f>
        <v>137</v>
      </c>
      <c r="AJ24" s="8"/>
      <c r="AK24" s="11">
        <f>(AK$2)*18-7</f>
        <v>119</v>
      </c>
      <c r="AL24" s="8"/>
      <c r="AM24" s="11">
        <f>(AM$2)*18-7</f>
        <v>101</v>
      </c>
      <c r="AN24" s="8"/>
      <c r="AO24" s="11">
        <f>(AO$2)*18-7</f>
        <v>83</v>
      </c>
      <c r="AP24" s="8"/>
      <c r="AQ24" s="11">
        <f>(AQ$2)*18-7</f>
        <v>65</v>
      </c>
      <c r="AR24" s="8"/>
      <c r="AS24" s="11">
        <f>(AS$2)*18-7</f>
        <v>47</v>
      </c>
      <c r="AT24" s="8"/>
      <c r="AU24" s="11">
        <f>(AU$2)*18-7</f>
        <v>29</v>
      </c>
      <c r="AV24" s="8"/>
      <c r="AW24" s="11">
        <f>(AW$2)*18-7</f>
        <v>11</v>
      </c>
      <c r="AX24" s="8"/>
      <c r="AY24" s="3"/>
      <c r="AZ24" s="14" t="s">
        <v>9</v>
      </c>
      <c r="BD24" s="13" t="s">
        <v>8</v>
      </c>
    </row>
    <row r="25" spans="1:56" s="5" customFormat="1" ht="13.5" x14ac:dyDescent="0.25">
      <c r="A25" s="10">
        <f>IF(OR(A$13="S",A$13="STD",A$13="",A$13="A",A$13="AES",A$13="F",A$13="Fiber")," ",IF(OR(A$13="FS",A$13="D",A$13="DIS"),IF(MOD(A24,9)=0,"—",16*A24-15),IF(OR(A$13="M",A$13="MADI"),"—",IF(OR(A$13="IPI",A$13="IP in"),IF(MOD(A24-1,9)&gt;=8,"—",16*A24-15),"Err"))))</f>
        <v>2241</v>
      </c>
      <c r="B25" s="7">
        <f>IF(OR(A$13="S",A$13="STD",A$13="",A$13="A",A$13="AES",A$13="F",A$13="Fiber")," ",IF(OR(A$13="FS",A$13="D",A$13="DIS"),IF(MOD(A24,9)=0,"—",16*A24),IF(OR(A$13="M",A$13="MADI"),"—",
IF(OR(A$13="IPI",A$13="IP in"),IF(MOD(A24-1,9)&gt;=8,"—",16*A24),"Err"))))</f>
        <v>2256</v>
      </c>
      <c r="C25" s="10">
        <f>IF(OR(C$13="S",C$13="STD",C$13="",C$13="A",C$13="AES",C$13="F",C$13="Fiber")," ",IF(OR(C$13="FS",C$13="D",C$13="DIS"),IF(MOD(C24,9)=0,"—",16*C24-15),IF(OR(C$13="M",C$13="MADI"),"—",IF(OR(C$13="IPI",C$13="IP in"),IF(MOD(C24-1,9)&gt;=8,"—",16*C24-15),"Err"))))</f>
        <v>2097</v>
      </c>
      <c r="D25" s="7">
        <f>IF(OR(C$13="S",C$13="STD",C$13="",C$13="A",C$13="AES",C$13="F",C$13="Fiber")," ",IF(OR(C$13="FS",C$13="D",C$13="DIS"),IF(MOD(C24,9)=0,"—",16*C24),IF(OR(C$13="M",C$13="MADI"),"—",
IF(OR(C$13="IPI",C$13="IP in"),IF(MOD(C24-1,9)&gt;=8,"—",16*C24),"Err"))))</f>
        <v>2112</v>
      </c>
      <c r="E25" s="10">
        <f>IF(OR(E$13="S",E$13="STD",E$13="",E$13="A",E$13="AES",E$13="F",E$13="Fiber")," ",IF(OR(E$13="FS",E$13="D",E$13="DIS"),IF(MOD(E24,9)=0,"—",16*E24-15),IF(OR(E$13="M",E$13="MADI"),"—",IF(OR(E$13="IPI",E$13="IP in"),IF(MOD(E24-1,9)&gt;=8,"—",16*E24-15),"Err"))))</f>
        <v>1953</v>
      </c>
      <c r="F25" s="7">
        <f>IF(OR(E$13="S",E$13="STD",E$13="",E$13="A",E$13="AES",E$13="F",E$13="Fiber")," ",IF(OR(E$13="FS",E$13="D",E$13="DIS"),IF(MOD(E24,9)=0,"—",16*E24),IF(OR(E$13="M",E$13="MADI"),"—",
IF(OR(E$13="IPI",E$13="IP in"),IF(MOD(E24-1,9)&gt;=8,"—",16*E24),"Err"))))</f>
        <v>1968</v>
      </c>
      <c r="G25" s="10" t="str">
        <f>IF(OR(G$13="S",G$13="STD",G$13="",G$13="A",G$13="AES",G$13="F",G$13="Fiber")," ",IF(OR(G$13="FS",G$13="D",G$13="DIS"),IF(MOD(G24,9)=0,"—",16*G24-15),IF(OR(G$13="M",G$13="MADI"),"—",IF(OR(G$13="IPI",G$13="IP in"),IF(MOD(G24-1,9)&gt;=8,"—",16*G24-15),"Err"))))</f>
        <v xml:space="preserve"> </v>
      </c>
      <c r="H25" s="7" t="str">
        <f>IF(OR(G$13="S",G$13="STD",G$13="",G$13="A",G$13="AES",G$13="F",G$13="Fiber")," ",IF(OR(G$13="FS",G$13="D",G$13="DIS"),IF(MOD(G24,9)=0,"—",16*G24),IF(OR(G$13="M",G$13="MADI"),"—",
IF(OR(G$13="IPI",G$13="IP in"),IF(MOD(G24-1,9)&gt;=8,"—",16*G24),"Err"))))</f>
        <v xml:space="preserve"> </v>
      </c>
      <c r="I25" s="10" t="str">
        <f>IF(OR(I$13="S",I$13="STD",I$13="",I$13="A",I$13="AES",I$13="F",I$13="Fiber")," ",IF(OR(I$13="FS",I$13="D",I$13="DIS"),IF(MOD(I24,9)=0,"—",16*I24-15),IF(OR(I$13="M",I$13="MADI"),"—",IF(OR(I$13="IPI",I$13="IP in"),IF(MOD(I24-1,9)&gt;=8,"—",16*I24-15),"Err"))))</f>
        <v xml:space="preserve"> </v>
      </c>
      <c r="J25" s="7" t="str">
        <f>IF(OR(I$13="S",I$13="STD",I$13="",I$13="A",I$13="AES",I$13="F",I$13="Fiber")," ",IF(OR(I$13="FS",I$13="D",I$13="DIS"),IF(MOD(I24,9)=0,"—",16*I24),IF(OR(I$13="M",I$13="MADI"),"—",
IF(OR(I$13="IPI",I$13="IP in"),IF(MOD(I24-1,9)&gt;=8,"—",16*I24),"Err"))))</f>
        <v xml:space="preserve"> </v>
      </c>
      <c r="K25" s="10" t="str">
        <f>IF(OR(K$13="S",K$13="STD",K$13="",K$13="A",K$13="AES",K$13="F",K$13="Fiber")," ",IF(OR(K$13="FS",K$13="D",K$13="DIS"),IF(MOD(K24,9)=0,"—",16*K24-15),IF(OR(K$13="M",K$13="MADI"),"—",IF(OR(K$13="IPI",K$13="IP in"),IF(MOD(K24-1,9)&gt;=8,"—",16*K24-15),"Err"))))</f>
        <v>—</v>
      </c>
      <c r="L25" s="7" t="str">
        <f>IF(OR(K$13="S",K$13="STD",K$13="",K$13="A",K$13="AES",K$13="F",K$13="Fiber")," ",IF(OR(K$13="FS",K$13="D",K$13="DIS"),IF(MOD(K24,9)=0,"—",16*K24),IF(OR(K$13="M",K$13="MADI"),"—",
IF(OR(K$13="IPI",K$13="IP in"),IF(MOD(K24-1,9)&gt;=8,"—",16*K24),"Err"))))</f>
        <v>—</v>
      </c>
      <c r="M25" s="10">
        <f>IF(OR(M$13="S",M$13="STD",M$13="",M$13="A",M$13="AES",M$13="F",M$13="Fiber")," ",IF(OR(M$13="FS",M$13="D",M$13="DIS"),IF(MOD(M24,9)=0,"—",16*M24-15),IF(OR(M$13="M",M$13="MADI"),"—",IF(OR(M$13="IPI",M$13="IP in"),IF(MOD(M24-1,9)&gt;=8,"—",16*M24-15),"Err"))))</f>
        <v>1377</v>
      </c>
      <c r="N25" s="7">
        <f>IF(OR(M$13="S",M$13="STD",M$13="",M$13="A",M$13="AES",M$13="F",M$13="Fiber")," ",IF(OR(M$13="FS",M$13="D",M$13="DIS"),IF(MOD(M24,9)=0,"—",16*M24),IF(OR(M$13="M",M$13="MADI"),"—",
IF(OR(M$13="IPI",M$13="IP in"),IF(MOD(M24-1,9)&gt;=8,"—",16*M24),"Err"))))</f>
        <v>1392</v>
      </c>
      <c r="O25" s="10" t="str">
        <f>IF(OR(O$13="S",O$13="STD",O$13="",O$13="A",O$13="AES",O$13="F",O$13="Fiber")," ",IF(OR(O$13="FS",O$13="D",O$13="DIS"),IF(MOD(O24,9)=0,"—",16*O24-15),IF(OR(O$13="M",O$13="MADI"),"—",IF(OR(O$13="IPI",O$13="IP in"),IF(MOD(O24-1,9)&gt;=8,"—",16*O24-15),"Err"))))</f>
        <v xml:space="preserve"> </v>
      </c>
      <c r="P25" s="7" t="str">
        <f>IF(OR(O$13="S",O$13="STD",O$13="",O$13="A",O$13="AES",O$13="F",O$13="Fiber")," ",IF(OR(O$13="FS",O$13="D",O$13="DIS"),IF(MOD(O24,9)=0,"—",16*O24),IF(OR(O$13="M",O$13="MADI"),"—",
IF(OR(O$13="IPI",O$13="IP in"),IF(MOD(O24-1,9)&gt;=8,"—",16*O24),"Err"))))</f>
        <v xml:space="preserve"> </v>
      </c>
      <c r="Q25" s="10">
        <f>IF(OR(Q$13="S",Q$13="STD",Q$13="",Q$13="A",Q$13="AES",Q$13="F",Q$13="Fiber")," ",IF(OR(Q$13="FS",Q$13="D",Q$13="DIS"),IF(MOD(Q24,9)=0,"—",16*Q24-15),IF(OR(Q$13="M",Q$13="MADI"),"—",IF(OR(Q$13="IPI",Q$13="IP in"),IF(MOD(Q24-1,9)&gt;=8,"—",16*Q24-15),"Err"))))</f>
        <v>1089</v>
      </c>
      <c r="R25" s="7">
        <f>IF(OR(Q$13="S",Q$13="STD",Q$13="",Q$13="A",Q$13="AES",Q$13="F",Q$13="Fiber")," ",IF(OR(Q$13="FS",Q$13="D",Q$13="DIS"),IF(MOD(Q24,9)=0,"—",16*Q24),IF(OR(Q$13="M",Q$13="MADI"),"—",
IF(OR(Q$13="IPI",Q$13="IP in"),IF(MOD(Q24-1,9)&gt;=8,"—",16*Q24),"Err"))))</f>
        <v>1104</v>
      </c>
      <c r="S25" s="10">
        <f>IF(OR(S$13="S",S$13="STD",S$13="",S$13="A",S$13="AES",S$13="F",S$13="Fiber")," ",IF(OR(S$13="FS",S$13="D",S$13="DIS"),IF(MOD(S24,9)=0,"—",16*S24-15),IF(OR(S$13="M",S$13="MADI"),"—",IF(OR(S$13="IPI",S$13="IP in"),IF(MOD(S24-1,9)&gt;=8,"—",16*S24-15),"Err"))))</f>
        <v>945</v>
      </c>
      <c r="T25" s="7">
        <f>IF(OR(S$13="S",S$13="STD",S$13="",S$13="A",S$13="AES",S$13="F",S$13="Fiber")," ",IF(OR(S$13="FS",S$13="D",S$13="DIS"),IF(MOD(S24,9)=0,"—",16*S24),IF(OR(S$13="M",S$13="MADI"),"—",
IF(OR(S$13="IPI",S$13="IP in"),IF(MOD(S24-1,9)&gt;=8,"—",16*S24),"Err"))))</f>
        <v>960</v>
      </c>
      <c r="U25" s="10" t="str">
        <f>IF(OR(U$13="S",U$13="STD",U$13="",U$13="A",U$13="AES",U$13="F",U$13="Fiber")," ",IF(OR(U$13="FS",U$13="D",U$13="DIS"),IF(MOD(U24,9)=0,"—",16*U24-15),IF(OR(U$13="M",U$13="MADI"),"—",IF(OR(U$13="IPI",U$13="IP in"),IF(MOD(U24-1,9)&gt;=8,"—",16*U24-15),"Err"))))</f>
        <v xml:space="preserve"> </v>
      </c>
      <c r="V25" s="7" t="str">
        <f>IF(OR(U$13="S",U$13="STD",U$13="",U$13="A",U$13="AES",U$13="F",U$13="Fiber")," ",IF(OR(U$13="FS",U$13="D",U$13="DIS"),IF(MOD(U24,9)=0,"—",16*U24),IF(OR(U$13="M",U$13="MADI"),"—",
IF(OR(U$13="IPI",U$13="IP in"),IF(MOD(U24-1,9)&gt;=8,"—",16*U24),"Err"))))</f>
        <v xml:space="preserve"> </v>
      </c>
      <c r="W25" s="10" t="str">
        <f>IF(OR(W$13="S",W$13="STD",W$13="",W$13="A",W$13="AES",W$13="F",W$13="Fiber")," ",IF(OR(W$13="FS",W$13="D",W$13="DIS"),IF(MOD(W24,9)=0,"—",16*W24-15),IF(OR(W$13="M",W$13="MADI"),"—",IF(OR(W$13="IPI",W$13="IP in"),IF(MOD(W24-1,9)&gt;=8,"—",16*W24-15),"Err"))))</f>
        <v xml:space="preserve"> </v>
      </c>
      <c r="X25" s="7" t="str">
        <f>IF(OR(W$13="S",W$13="STD",W$13="",W$13="A",W$13="AES",W$13="F",W$13="Fiber")," ",IF(OR(W$13="FS",W$13="D",W$13="DIS"),IF(MOD(W24,9)=0,"—",16*W24),IF(OR(W$13="M",W$13="MADI"),"—",
IF(OR(W$13="IPI",W$13="IP in"),IF(MOD(W24-1,9)&gt;=8,"—",16*W24),"Err"))))</f>
        <v xml:space="preserve"> </v>
      </c>
      <c r="Y25" s="10" t="str">
        <f>IF(OR(Y$13="S",Y$13="STD",Y$13="",Y$13="A",Y$13="AES",Y$13="F",Y$13="Fiber")," ",IF(OR(Y$13="FS",Y$13="D",Y$13="DIS"),IF(MOD(Y24,9)=0,"—",16*Y24-15),IF(OR(Y$13="M",Y$13="MADI"),"—",IF(OR(Y$13="IPI",Y$13="IP in"),IF(MOD(Y24-1,9)&gt;=8,"—",16*Y24-15),"Err"))))</f>
        <v>—</v>
      </c>
      <c r="Z25" s="7" t="str">
        <f>IF(OR(Y$13="S",Y$13="STD",Y$13="",Y$13="A",Y$13="AES",Y$13="F",Y$13="Fiber")," ",IF(OR(Y$13="FS",Y$13="D",Y$13="DIS"),IF(MOD(Y24,9)=0,"—",16*Y24),IF(OR(Y$13="M",Y$13="MADI"),"—",
IF(OR(Y$13="IPI",Y$13="IP in"),IF(MOD(Y24-1,9)&gt;=8,"—",16*Y24),"Err"))))</f>
        <v>—</v>
      </c>
      <c r="AA25" s="10">
        <f>IF(OR(AA$13="S",AA$13="STD",AA$13="",AA$13="A",AA$13="AES",AA$13="F",AA$13="Fiber")," ",IF(OR(AA$13="FS",AA$13="D",AA$13="DIS"),IF(MOD(AA24,9)=0,"—",16*AA24-15),IF(OR(AA$13="M",AA$13="MADI"),"—",IF(OR(AA$13="IPI",AA$13="IP in"),IF(MOD(AA24-1,9)&gt;=8,"—",16*AA24-15),"Err"))))</f>
        <v>369</v>
      </c>
      <c r="AB25" s="7">
        <f>IF(OR(AA$13="S",AA$13="STD",AA$13="",AA$13="A",AA$13="AES",AA$13="F",AA$13="Fiber")," ",IF(OR(AA$13="FS",AA$13="D",AA$13="DIS"),IF(MOD(AA24,9)=0,"—",16*AA24),IF(OR(AA$13="M",AA$13="MADI"),"—",
IF(OR(AA$13="IPI",AA$13="IP in"),IF(MOD(AA24-1,9)&gt;=8,"—",16*AA24),"Err"))))</f>
        <v>384</v>
      </c>
      <c r="AC25" s="10" t="str">
        <f>IF(OR(AC$13="S",AC$13="STD",AC$13="",AC$13="A",AC$13="AES",AC$13="F",AC$13="Fiber")," ",IF(OR(AC$13="FS",AC$13="D",AC$13="DIS"),IF(MOD(AC24,9)=0,"—",16*AC24-15),IF(OR(AC$13="M",AC$13="MADI"),"—",IF(OR(AC$13="IPI",AC$13="IP in"),IF(MOD(AC24-1,9)&gt;=8,"—",16*AC24-15),"Err"))))</f>
        <v xml:space="preserve"> </v>
      </c>
      <c r="AD25" s="7" t="str">
        <f>IF(OR(AC$13="S",AC$13="STD",AC$13="",AC$13="A",AC$13="AES",AC$13="F",AC$13="Fiber")," ",IF(OR(AC$13="FS",AC$13="D",AC$13="DIS"),IF(MOD(AC24,9)=0,"—",16*AC24),IF(OR(AC$13="M",AC$13="MADI"),"—",
IF(OR(AC$13="IPI",AC$13="IP in"),IF(MOD(AC24-1,9)&gt;=8,"—",16*AC24),"Err"))))</f>
        <v xml:space="preserve"> </v>
      </c>
      <c r="AE25" s="10">
        <f>IF(OR(AE$13="S",AE$13="STD",AE$13="",AE$13="A",AE$13="AES",AE$13="F",AE$13="Fiber")," ",IF(OR(AE$13="FS",AE$13="D",AE$13="DIS"),IF(MOD(AE24,9)=0,"—",16*AE24-15),IF(OR(AE$13="M",AE$13="MADI"),"—",IF(OR(AE$13="IPI",AE$13="IP in"),IF(MOD(AE24-1,9)&gt;=8,"—",16*AE24-15),"Err"))))</f>
        <v>81</v>
      </c>
      <c r="AF25" s="7">
        <f>IF(OR(AE$13="S",AE$13="STD",AE$13="",AE$13="A",AE$13="AES",AE$13="F",AE$13="Fiber")," ",IF(OR(AE$13="FS",AE$13="D",AE$13="DIS"),IF(MOD(AE24,9)=0,"—",16*AE24),IF(OR(AE$13="M",AE$13="MADI"),"—",
IF(OR(AE$13="IPI",AE$13="IP in"),IF(MOD(AE24-1,9)&gt;=8,"—",16*AE24),"Err"))))</f>
        <v>96</v>
      </c>
      <c r="AG25" s="23"/>
      <c r="AH25" s="24"/>
      <c r="AI25" s="10" t="str">
        <f>IF(OR(AI$3="M3",AI$3="S",AI$3="STD",AI$3="",AI$3="A",AI$3="AES",AI$3="F",AI$3="Fiber")," ",IF(OR(AI$3="E",AI$3="EMB"),IF(MOD(AI24,9)=0,"—",16*AI24-15),IF(OR(AI$3="M",AI$3="MADI"),"—",IF(OR(AI$3="IPO",AI$3="IP out"),IF(MOD(AI24-1,18)&gt;=8,"—",16*AI24-15),"Err"))))</f>
        <v>—</v>
      </c>
      <c r="AJ25" s="7" t="str">
        <f>IF(OR(AI$3="M3",AI$3="S",AI$3="STD",AI$3="",AI$3="A",AI$3="AES",AI$3="F",AI$3="Fiber"),
IF(AND(AI$3="M3",MOD(AI24-1,9)=8),"Coax"," "),IF(OR(AI$3="E",AI$3="EMB"),IF(MOD(AI24,9)=0,"—",16*AI24),IF(OR(AI$3="M",AI$3="MADI"),"—",IF(OR(AI$3="IPO",AI$3="IP out"),IF(MOD(AI24-1,18)&gt;=8,"—",16*AI24),"Err"))))</f>
        <v>—</v>
      </c>
      <c r="AK25" s="10" t="str">
        <f>IF(OR(AK$3="M3",AK$3="S",AK$3="STD",AK$3="",AK$3="A",AK$3="AES",AK$3="F",AK$3="Fiber")," ",IF(OR(AK$3="E",AK$3="EMB"),IF(MOD(AK24,9)=0,"—",16*AK24-15),IF(OR(AK$3="M",AK$3="MADI"),"—",IF(OR(AK$3="IPO",AK$3="IP out"),IF(MOD(AK24-1,18)&gt;=8,"—",16*AK24-15),"Err"))))</f>
        <v xml:space="preserve"> </v>
      </c>
      <c r="AL25" s="7" t="str">
        <f>IF(OR(AK$3="M3",AK$3="S",AK$3="STD",AK$3="",AK$3="A",AK$3="AES",AK$3="F",AK$3="Fiber"),
IF(AND(AK$3="M3",MOD(AK24-1,9)=8),"Coax"," "),IF(OR(AK$3="E",AK$3="EMB"),IF(MOD(AK24,9)=0,"—",16*AK24),IF(OR(AK$3="M",AK$3="MADI"),"—",IF(OR(AK$3="IPO",AK$3="IP out"),IF(MOD(AK24-1,18)&gt;=8,"—",16*AK24),"Err"))))</f>
        <v xml:space="preserve"> </v>
      </c>
      <c r="AM25" s="10" t="str">
        <f>IF(OR(AM$3="M3",AM$3="S",AM$3="STD",AM$3="",AM$3="A",AM$3="AES",AM$3="F",AM$3="Fiber")," ",IF(OR(AM$3="E",AM$3="EMB"),IF(MOD(AM24,9)=0,"—",16*AM24-15),IF(OR(AM$3="M",AM$3="MADI"),"—",IF(OR(AM$3="IPO",AM$3="IP out"),IF(MOD(AM24-1,18)&gt;=8,"—",16*AM24-15),"Err"))))</f>
        <v xml:space="preserve"> </v>
      </c>
      <c r="AN25" s="7" t="str">
        <f>IF(OR(AM$3="M3",AM$3="S",AM$3="STD",AM$3="",AM$3="A",AM$3="AES",AM$3="F",AM$3="Fiber"),
IF(AND(AM$3="M3",MOD(AM24-1,9)=8),"Coax"," "),IF(OR(AM$3="E",AM$3="EMB"),IF(MOD(AM24,9)=0,"—",16*AM24),IF(OR(AM$3="M",AM$3="MADI"),"—",IF(OR(AM$3="IPO",AM$3="IP out"),IF(MOD(AM24-1,18)&gt;=8,"—",16*AM24),"Err"))))</f>
        <v xml:space="preserve"> </v>
      </c>
      <c r="AO25" s="10" t="str">
        <f>IF(OR(AO$3="M3",AO$3="S",AO$3="STD",AO$3="",AO$3="A",AO$3="AES",AO$3="F",AO$3="Fiber")," ",IF(OR(AO$3="E",AO$3="EMB"),IF(MOD(AO24,9)=0,"—",16*AO24-15),IF(OR(AO$3="M",AO$3="MADI"),"—",IF(OR(AO$3="IPO",AO$3="IP out"),IF(MOD(AO24-1,18)&gt;=8,"—",16*AO24-15),"Err"))))</f>
        <v xml:space="preserve"> </v>
      </c>
      <c r="AP25" s="7" t="str">
        <f>IF(OR(AO$3="M3",AO$3="S",AO$3="STD",AO$3="",AO$3="A",AO$3="AES",AO$3="F",AO$3="Fiber"),
IF(AND(AO$3="M3",MOD(AO24-1,9)=8),"Coax"," "),IF(OR(AO$3="E",AO$3="EMB"),IF(MOD(AO24,9)=0,"—",16*AO24),IF(OR(AO$3="M",AO$3="MADI"),"—",IF(OR(AO$3="IPO",AO$3="IP out"),IF(MOD(AO24-1,18)&gt;=8,"—",16*AO24),"Err"))))</f>
        <v xml:space="preserve"> </v>
      </c>
      <c r="AQ25" s="10" t="str">
        <f>IF(OR(AQ$3="M3",AQ$3="S",AQ$3="STD",AQ$3="",AQ$3="A",AQ$3="AES",AQ$3="F",AQ$3="Fiber")," ",IF(OR(AQ$3="E",AQ$3="EMB"),IF(MOD(AQ24,9)=0,"—",16*AQ24-15),IF(OR(AQ$3="M",AQ$3="MADI"),"—",IF(OR(AQ$3="IPO",AQ$3="IP out"),IF(MOD(AQ24-1,18)&gt;=8,"—",16*AQ24-15),"Err"))))</f>
        <v>—</v>
      </c>
      <c r="AR25" s="7" t="str">
        <f>IF(OR(AQ$3="M3",AQ$3="S",AQ$3="STD",AQ$3="",AQ$3="A",AQ$3="AES",AQ$3="F",AQ$3="Fiber"),
IF(AND(AQ$3="M3",MOD(AQ24-1,9)=8),"Coax"," "),IF(OR(AQ$3="E",AQ$3="EMB"),IF(MOD(AQ24,9)=0,"—",16*AQ24),IF(OR(AQ$3="M",AQ$3="MADI"),"—",IF(OR(AQ$3="IPO",AQ$3="IP out"),IF(MOD(AQ24-1,18)&gt;=8,"—",16*AQ24),"Err"))))</f>
        <v>—</v>
      </c>
      <c r="AS25" s="10">
        <f>IF(OR(AS$3="M3",AS$3="S",AS$3="STD",AS$3="",AS$3="A",AS$3="AES",AS$3="F",AS$3="Fiber")," ",IF(OR(AS$3="E",AS$3="EMB"),IF(MOD(AS24,9)=0,"—",16*AS24-15),IF(OR(AS$3="M",AS$3="MADI"),"—",IF(OR(AS$3="IPO",AS$3="IP out"),IF(MOD(AS24-1,18)&gt;=8,"—",16*AS24-15),"Err"))))</f>
        <v>737</v>
      </c>
      <c r="AT25" s="7">
        <f>IF(OR(AS$3="M3",AS$3="S",AS$3="STD",AS$3="",AS$3="A",AS$3="AES",AS$3="F",AS$3="Fiber"),
IF(AND(AS$3="M3",MOD(AS24-1,9)=8),"Coax"," "),IF(OR(AS$3="E",AS$3="EMB"),IF(MOD(AS24,9)=0,"—",16*AS24),IF(OR(AS$3="M",AS$3="MADI"),"—",IF(OR(AS$3="IPO",AS$3="IP out"),IF(MOD(AS24-1,18)&gt;=8,"—",16*AS24),"Err"))))</f>
        <v>752</v>
      </c>
      <c r="AU25" s="10" t="str">
        <f>IF(OR(AU$3="M3",AU$3="S",AU$3="STD",AU$3="",AU$3="A",AU$3="AES",AU$3="F",AU$3="Fiber")," ",IF(OR(AU$3="E",AU$3="EMB"),IF(MOD(AU24,9)=0,"—",16*AU24-15),IF(OR(AU$3="M",AU$3="MADI"),"—",IF(OR(AU$3="IPO",AU$3="IP out"),IF(MOD(AU24-1,18)&gt;=8,"—",16*AU24-15),"Err"))))</f>
        <v xml:space="preserve"> </v>
      </c>
      <c r="AV25" s="7" t="str">
        <f>IF(OR(AU$3="M3",AU$3="S",AU$3="STD",AU$3="",AU$3="A",AU$3="AES",AU$3="F",AU$3="Fiber"),
IF(AND(AU$3="M3",MOD(AU24-1,9)=8),"Coax"," "),IF(OR(AU$3="E",AU$3="EMB"),IF(MOD(AU24,9)=0,"—",16*AU24),IF(OR(AU$3="M",AU$3="MADI"),"—",IF(OR(AU$3="IPO",AU$3="IP out"),IF(MOD(AU24-1,18)&gt;=8,"—",16*AU24),"Err"))))</f>
        <v xml:space="preserve"> </v>
      </c>
      <c r="AW25" s="10" t="str">
        <f>IF(OR(AW$3="M3",AW$3="S",AW$3="STD",AW$3="",AW$3="A",AW$3="AES",AW$3="F",AW$3="Fiber")," ",IF(OR(AW$3="E",AW$3="EMB"),IF(MOD(AW24,9)=0,"—",16*AW24-15),IF(OR(AW$3="M",AW$3="MADI"),"—",IF(OR(AW$3="IPO",AW$3="IP out"),IF(MOD(AW24-1,18)&gt;=8,"—",16*AW24-15),"Err"))))</f>
        <v xml:space="preserve"> </v>
      </c>
      <c r="AX25" s="7" t="str">
        <f>IF(OR(AW$3="M3",AW$3="S",AW$3="STD",AW$3="",AW$3="A",AW$3="AES",AW$3="F",AW$3="Fiber"),
IF(AND(AW$3="M3",MOD(AW24-1,9)=8),"Coax"," "),IF(OR(AW$3="E",AW$3="EMB"),IF(MOD(AW24,9)=0,"—",16*AW24),IF(OR(AW$3="M",AW$3="MADI"),"—",IF(OR(AW$3="IPO",AW$3="IP out"),IF(MOD(AW24-1,18)&gt;=8,"—",16*AW24),"Err"))))</f>
        <v xml:space="preserve"> </v>
      </c>
      <c r="AY25" s="12"/>
      <c r="AZ25" s="14" t="s">
        <v>20</v>
      </c>
      <c r="BD25" s="15" t="s">
        <v>6</v>
      </c>
    </row>
    <row r="26" spans="1:56" s="1" customFormat="1" x14ac:dyDescent="0.25">
      <c r="A26" s="9">
        <f>(A$12)*9-2</f>
        <v>142</v>
      </c>
      <c r="B26" s="6"/>
      <c r="C26" s="9">
        <f>(C$12)*9-2</f>
        <v>133</v>
      </c>
      <c r="D26" s="6"/>
      <c r="E26" s="9">
        <f>(E$12)*9-2</f>
        <v>124</v>
      </c>
      <c r="F26" s="6"/>
      <c r="G26" s="9">
        <f>(G$12)*9-2</f>
        <v>115</v>
      </c>
      <c r="H26" s="6"/>
      <c r="I26" s="9">
        <f>(I$12)*9-2</f>
        <v>106</v>
      </c>
      <c r="J26" s="6"/>
      <c r="K26" s="9">
        <f>(K$12)*9-2</f>
        <v>97</v>
      </c>
      <c r="L26" s="6"/>
      <c r="M26" s="9">
        <f>(M$12)*9-2</f>
        <v>88</v>
      </c>
      <c r="N26" s="6"/>
      <c r="O26" s="9">
        <f>(O$12)*9-2</f>
        <v>79</v>
      </c>
      <c r="P26" s="6"/>
      <c r="Q26" s="9">
        <f>(Q$12)*9-2</f>
        <v>70</v>
      </c>
      <c r="R26" s="6"/>
      <c r="S26" s="9">
        <f>(S$12)*9-2</f>
        <v>61</v>
      </c>
      <c r="T26" s="6"/>
      <c r="U26" s="9">
        <f>(U$12)*9-2</f>
        <v>52</v>
      </c>
      <c r="V26" s="6"/>
      <c r="W26" s="9">
        <f>(W$12)*9-2</f>
        <v>43</v>
      </c>
      <c r="X26" s="6"/>
      <c r="Y26" s="9">
        <f>(Y$12)*9-2</f>
        <v>34</v>
      </c>
      <c r="Z26" s="6"/>
      <c r="AA26" s="9">
        <f>(AA$12)*9-2</f>
        <v>25</v>
      </c>
      <c r="AB26" s="6"/>
      <c r="AC26" s="9">
        <f>(AC$12)*9-2</f>
        <v>16</v>
      </c>
      <c r="AD26" s="6"/>
      <c r="AE26" s="9">
        <f>(AE$12)*9-2</f>
        <v>7</v>
      </c>
      <c r="AF26" s="6"/>
      <c r="AG26" s="21"/>
      <c r="AH26" s="22"/>
      <c r="AI26" s="11">
        <f>(AI$2)*18-6</f>
        <v>138</v>
      </c>
      <c r="AJ26" s="8"/>
      <c r="AK26" s="11">
        <f>(AK$2)*18-6</f>
        <v>120</v>
      </c>
      <c r="AL26" s="8"/>
      <c r="AM26" s="11">
        <f>(AM$2)*18-6</f>
        <v>102</v>
      </c>
      <c r="AN26" s="8"/>
      <c r="AO26" s="11">
        <f>(AO$2)*18-6</f>
        <v>84</v>
      </c>
      <c r="AP26" s="8"/>
      <c r="AQ26" s="11">
        <f>(AQ$2)*18-6</f>
        <v>66</v>
      </c>
      <c r="AR26" s="8"/>
      <c r="AS26" s="11">
        <f>(AS$2)*18-6</f>
        <v>48</v>
      </c>
      <c r="AT26" s="8"/>
      <c r="AU26" s="11">
        <f>(AU$2)*18-6</f>
        <v>30</v>
      </c>
      <c r="AV26" s="8"/>
      <c r="AW26" s="11">
        <f>(AW$2)*18-6</f>
        <v>12</v>
      </c>
      <c r="AX26" s="8"/>
      <c r="AY26" s="3"/>
      <c r="AZ26" s="16" t="s">
        <v>13</v>
      </c>
      <c r="BD26" s="13" t="s">
        <v>12</v>
      </c>
    </row>
    <row r="27" spans="1:56" s="5" customFormat="1" ht="13.5" x14ac:dyDescent="0.25">
      <c r="A27" s="10">
        <f>IF(OR(A$13="S",A$13="STD",A$13="",A$13="A",A$13="AES",A$13="F",A$13="Fiber")," ",IF(OR(A$13="FS",A$13="D",A$13="DIS"),IF(MOD(A26,9)=0,"—",16*A26-15),IF(OR(A$13="M",A$13="MADI"),"—",IF(OR(A$13="IPI",A$13="IP in"),IF(MOD(A26-1,9)&gt;=8,"—",16*A26-15),"Err"))))</f>
        <v>2257</v>
      </c>
      <c r="B27" s="7">
        <f>IF(OR(A$13="S",A$13="STD",A$13="",A$13="A",A$13="AES",A$13="F",A$13="Fiber")," ",IF(OR(A$13="FS",A$13="D",A$13="DIS"),IF(MOD(A26,9)=0,"—",16*A26),IF(OR(A$13="M",A$13="MADI"),"—",
IF(OR(A$13="IPI",A$13="IP in"),IF(MOD(A26-1,9)&gt;=8,"—",16*A26),"Err"))))</f>
        <v>2272</v>
      </c>
      <c r="C27" s="10">
        <f>IF(OR(C$13="S",C$13="STD",C$13="",C$13="A",C$13="AES",C$13="F",C$13="Fiber")," ",IF(OR(C$13="FS",C$13="D",C$13="DIS"),IF(MOD(C26,9)=0,"—",16*C26-15),IF(OR(C$13="M",C$13="MADI"),"—",IF(OR(C$13="IPI",C$13="IP in"),IF(MOD(C26-1,9)&gt;=8,"—",16*C26-15),"Err"))))</f>
        <v>2113</v>
      </c>
      <c r="D27" s="7">
        <f>IF(OR(C$13="S",C$13="STD",C$13="",C$13="A",C$13="AES",C$13="F",C$13="Fiber")," ",IF(OR(C$13="FS",C$13="D",C$13="DIS"),IF(MOD(C26,9)=0,"—",16*C26),IF(OR(C$13="M",C$13="MADI"),"—",
IF(OR(C$13="IPI",C$13="IP in"),IF(MOD(C26-1,9)&gt;=8,"—",16*C26),"Err"))))</f>
        <v>2128</v>
      </c>
      <c r="E27" s="10">
        <f>IF(OR(E$13="S",E$13="STD",E$13="",E$13="A",E$13="AES",E$13="F",E$13="Fiber")," ",IF(OR(E$13="FS",E$13="D",E$13="DIS"),IF(MOD(E26,9)=0,"—",16*E26-15),IF(OR(E$13="M",E$13="MADI"),"—",IF(OR(E$13="IPI",E$13="IP in"),IF(MOD(E26-1,9)&gt;=8,"—",16*E26-15),"Err"))))</f>
        <v>1969</v>
      </c>
      <c r="F27" s="7">
        <f>IF(OR(E$13="S",E$13="STD",E$13="",E$13="A",E$13="AES",E$13="F",E$13="Fiber")," ",IF(OR(E$13="FS",E$13="D",E$13="DIS"),IF(MOD(E26,9)=0,"—",16*E26),IF(OR(E$13="M",E$13="MADI"),"—",
IF(OR(E$13="IPI",E$13="IP in"),IF(MOD(E26-1,9)&gt;=8,"—",16*E26),"Err"))))</f>
        <v>1984</v>
      </c>
      <c r="G27" s="10" t="str">
        <f>IF(OR(G$13="S",G$13="STD",G$13="",G$13="A",G$13="AES",G$13="F",G$13="Fiber")," ",IF(OR(G$13="FS",G$13="D",G$13="DIS"),IF(MOD(G26,9)=0,"—",16*G26-15),IF(OR(G$13="M",G$13="MADI"),"—",IF(OR(G$13="IPI",G$13="IP in"),IF(MOD(G26-1,9)&gt;=8,"—",16*G26-15),"Err"))))</f>
        <v xml:space="preserve"> </v>
      </c>
      <c r="H27" s="7" t="str">
        <f>IF(OR(G$13="S",G$13="STD",G$13="",G$13="A",G$13="AES",G$13="F",G$13="Fiber")," ",IF(OR(G$13="FS",G$13="D",G$13="DIS"),IF(MOD(G26,9)=0,"—",16*G26),IF(OR(G$13="M",G$13="MADI"),"—",
IF(OR(G$13="IPI",G$13="IP in"),IF(MOD(G26-1,9)&gt;=8,"—",16*G26),"Err"))))</f>
        <v xml:space="preserve"> </v>
      </c>
      <c r="I27" s="10" t="str">
        <f>IF(OR(I$13="S",I$13="STD",I$13="",I$13="A",I$13="AES",I$13="F",I$13="Fiber")," ",IF(OR(I$13="FS",I$13="D",I$13="DIS"),IF(MOD(I26,9)=0,"—",16*I26-15),IF(OR(I$13="M",I$13="MADI"),"—",IF(OR(I$13="IPI",I$13="IP in"),IF(MOD(I26-1,9)&gt;=8,"—",16*I26-15),"Err"))))</f>
        <v xml:space="preserve"> </v>
      </c>
      <c r="J27" s="7" t="str">
        <f>IF(OR(I$13="S",I$13="STD",I$13="",I$13="A",I$13="AES",I$13="F",I$13="Fiber")," ",IF(OR(I$13="FS",I$13="D",I$13="DIS"),IF(MOD(I26,9)=0,"—",16*I26),IF(OR(I$13="M",I$13="MADI"),"—",
IF(OR(I$13="IPI",I$13="IP in"),IF(MOD(I26-1,9)&gt;=8,"—",16*I26),"Err"))))</f>
        <v xml:space="preserve"> </v>
      </c>
      <c r="K27" s="10" t="str">
        <f>IF(OR(K$13="S",K$13="STD",K$13="",K$13="A",K$13="AES",K$13="F",K$13="Fiber")," ",IF(OR(K$13="FS",K$13="D",K$13="DIS"),IF(MOD(K26,9)=0,"—",16*K26-15),IF(OR(K$13="M",K$13="MADI"),"—",IF(OR(K$13="IPI",K$13="IP in"),IF(MOD(K26-1,9)&gt;=8,"—",16*K26-15),"Err"))))</f>
        <v>—</v>
      </c>
      <c r="L27" s="7" t="str">
        <f>IF(OR(K$13="S",K$13="STD",K$13="",K$13="A",K$13="AES",K$13="F",K$13="Fiber")," ",IF(OR(K$13="FS",K$13="D",K$13="DIS"),IF(MOD(K26,9)=0,"—",16*K26),IF(OR(K$13="M",K$13="MADI"),"—",
IF(OR(K$13="IPI",K$13="IP in"),IF(MOD(K26-1,9)&gt;=8,"—",16*K26),"Err"))))</f>
        <v>—</v>
      </c>
      <c r="M27" s="10">
        <f>IF(OR(M$13="S",M$13="STD",M$13="",M$13="A",M$13="AES",M$13="F",M$13="Fiber")," ",IF(OR(M$13="FS",M$13="D",M$13="DIS"),IF(MOD(M26,9)=0,"—",16*M26-15),IF(OR(M$13="M",M$13="MADI"),"—",IF(OR(M$13="IPI",M$13="IP in"),IF(MOD(M26-1,9)&gt;=8,"—",16*M26-15),"Err"))))</f>
        <v>1393</v>
      </c>
      <c r="N27" s="7">
        <f>IF(OR(M$13="S",M$13="STD",M$13="",M$13="A",M$13="AES",M$13="F",M$13="Fiber")," ",IF(OR(M$13="FS",M$13="D",M$13="DIS"),IF(MOD(M26,9)=0,"—",16*M26),IF(OR(M$13="M",M$13="MADI"),"—",
IF(OR(M$13="IPI",M$13="IP in"),IF(MOD(M26-1,9)&gt;=8,"—",16*M26),"Err"))))</f>
        <v>1408</v>
      </c>
      <c r="O27" s="10" t="str">
        <f>IF(OR(O$13="S",O$13="STD",O$13="",O$13="A",O$13="AES",O$13="F",O$13="Fiber")," ",IF(OR(O$13="FS",O$13="D",O$13="DIS"),IF(MOD(O26,9)=0,"—",16*O26-15),IF(OR(O$13="M",O$13="MADI"),"—",IF(OR(O$13="IPI",O$13="IP in"),IF(MOD(O26-1,9)&gt;=8,"—",16*O26-15),"Err"))))</f>
        <v xml:space="preserve"> </v>
      </c>
      <c r="P27" s="7" t="str">
        <f>IF(OR(O$13="S",O$13="STD",O$13="",O$13="A",O$13="AES",O$13="F",O$13="Fiber")," ",IF(OR(O$13="FS",O$13="D",O$13="DIS"),IF(MOD(O26,9)=0,"—",16*O26),IF(OR(O$13="M",O$13="MADI"),"—",
IF(OR(O$13="IPI",O$13="IP in"),IF(MOD(O26-1,9)&gt;=8,"—",16*O26),"Err"))))</f>
        <v xml:space="preserve"> </v>
      </c>
      <c r="Q27" s="10">
        <f>IF(OR(Q$13="S",Q$13="STD",Q$13="",Q$13="A",Q$13="AES",Q$13="F",Q$13="Fiber")," ",IF(OR(Q$13="FS",Q$13="D",Q$13="DIS"),IF(MOD(Q26,9)=0,"—",16*Q26-15),IF(OR(Q$13="M",Q$13="MADI"),"—",IF(OR(Q$13="IPI",Q$13="IP in"),IF(MOD(Q26-1,9)&gt;=8,"—",16*Q26-15),"Err"))))</f>
        <v>1105</v>
      </c>
      <c r="R27" s="7">
        <f>IF(OR(Q$13="S",Q$13="STD",Q$13="",Q$13="A",Q$13="AES",Q$13="F",Q$13="Fiber")," ",IF(OR(Q$13="FS",Q$13="D",Q$13="DIS"),IF(MOD(Q26,9)=0,"—",16*Q26),IF(OR(Q$13="M",Q$13="MADI"),"—",
IF(OR(Q$13="IPI",Q$13="IP in"),IF(MOD(Q26-1,9)&gt;=8,"—",16*Q26),"Err"))))</f>
        <v>1120</v>
      </c>
      <c r="S27" s="10">
        <f>IF(OR(S$13="S",S$13="STD",S$13="",S$13="A",S$13="AES",S$13="F",S$13="Fiber")," ",IF(OR(S$13="FS",S$13="D",S$13="DIS"),IF(MOD(S26,9)=0,"—",16*S26-15),IF(OR(S$13="M",S$13="MADI"),"—",IF(OR(S$13="IPI",S$13="IP in"),IF(MOD(S26-1,9)&gt;=8,"—",16*S26-15),"Err"))))</f>
        <v>961</v>
      </c>
      <c r="T27" s="7">
        <f>IF(OR(S$13="S",S$13="STD",S$13="",S$13="A",S$13="AES",S$13="F",S$13="Fiber")," ",IF(OR(S$13="FS",S$13="D",S$13="DIS"),IF(MOD(S26,9)=0,"—",16*S26),IF(OR(S$13="M",S$13="MADI"),"—",
IF(OR(S$13="IPI",S$13="IP in"),IF(MOD(S26-1,9)&gt;=8,"—",16*S26),"Err"))))</f>
        <v>976</v>
      </c>
      <c r="U27" s="10" t="str">
        <f>IF(OR(U$13="S",U$13="STD",U$13="",U$13="A",U$13="AES",U$13="F",U$13="Fiber")," ",IF(OR(U$13="FS",U$13="D",U$13="DIS"),IF(MOD(U26,9)=0,"—",16*U26-15),IF(OR(U$13="M",U$13="MADI"),"—",IF(OR(U$13="IPI",U$13="IP in"),IF(MOD(U26-1,9)&gt;=8,"—",16*U26-15),"Err"))))</f>
        <v xml:space="preserve"> </v>
      </c>
      <c r="V27" s="7" t="str">
        <f>IF(OR(U$13="S",U$13="STD",U$13="",U$13="A",U$13="AES",U$13="F",U$13="Fiber")," ",IF(OR(U$13="FS",U$13="D",U$13="DIS"),IF(MOD(U26,9)=0,"—",16*U26),IF(OR(U$13="M",U$13="MADI"),"—",
IF(OR(U$13="IPI",U$13="IP in"),IF(MOD(U26-1,9)&gt;=8,"—",16*U26),"Err"))))</f>
        <v xml:space="preserve"> </v>
      </c>
      <c r="W27" s="10" t="str">
        <f>IF(OR(W$13="S",W$13="STD",W$13="",W$13="A",W$13="AES",W$13="F",W$13="Fiber")," ",IF(OR(W$13="FS",W$13="D",W$13="DIS"),IF(MOD(W26,9)=0,"—",16*W26-15),IF(OR(W$13="M",W$13="MADI"),"—",IF(OR(W$13="IPI",W$13="IP in"),IF(MOD(W26-1,9)&gt;=8,"—",16*W26-15),"Err"))))</f>
        <v xml:space="preserve"> </v>
      </c>
      <c r="X27" s="7" t="str">
        <f>IF(OR(W$13="S",W$13="STD",W$13="",W$13="A",W$13="AES",W$13="F",W$13="Fiber")," ",IF(OR(W$13="FS",W$13="D",W$13="DIS"),IF(MOD(W26,9)=0,"—",16*W26),IF(OR(W$13="M",W$13="MADI"),"—",
IF(OR(W$13="IPI",W$13="IP in"),IF(MOD(W26-1,9)&gt;=8,"—",16*W26),"Err"))))</f>
        <v xml:space="preserve"> </v>
      </c>
      <c r="Y27" s="10" t="str">
        <f>IF(OR(Y$13="S",Y$13="STD",Y$13="",Y$13="A",Y$13="AES",Y$13="F",Y$13="Fiber")," ",IF(OR(Y$13="FS",Y$13="D",Y$13="DIS"),IF(MOD(Y26,9)=0,"—",16*Y26-15),IF(OR(Y$13="M",Y$13="MADI"),"—",IF(OR(Y$13="IPI",Y$13="IP in"),IF(MOD(Y26-1,9)&gt;=8,"—",16*Y26-15),"Err"))))</f>
        <v>—</v>
      </c>
      <c r="Z27" s="7" t="str">
        <f>IF(OR(Y$13="S",Y$13="STD",Y$13="",Y$13="A",Y$13="AES",Y$13="F",Y$13="Fiber")," ",IF(OR(Y$13="FS",Y$13="D",Y$13="DIS"),IF(MOD(Y26,9)=0,"—",16*Y26),IF(OR(Y$13="M",Y$13="MADI"),"—",
IF(OR(Y$13="IPI",Y$13="IP in"),IF(MOD(Y26-1,9)&gt;=8,"—",16*Y26),"Err"))))</f>
        <v>—</v>
      </c>
      <c r="AA27" s="10">
        <f>IF(OR(AA$13="S",AA$13="STD",AA$13="",AA$13="A",AA$13="AES",AA$13="F",AA$13="Fiber")," ",IF(OR(AA$13="FS",AA$13="D",AA$13="DIS"),IF(MOD(AA26,9)=0,"—",16*AA26-15),IF(OR(AA$13="M",AA$13="MADI"),"—",IF(OR(AA$13="IPI",AA$13="IP in"),IF(MOD(AA26-1,9)&gt;=8,"—",16*AA26-15),"Err"))))</f>
        <v>385</v>
      </c>
      <c r="AB27" s="7">
        <f>IF(OR(AA$13="S",AA$13="STD",AA$13="",AA$13="A",AA$13="AES",AA$13="F",AA$13="Fiber")," ",IF(OR(AA$13="FS",AA$13="D",AA$13="DIS"),IF(MOD(AA26,9)=0,"—",16*AA26),IF(OR(AA$13="M",AA$13="MADI"),"—",
IF(OR(AA$13="IPI",AA$13="IP in"),IF(MOD(AA26-1,9)&gt;=8,"—",16*AA26),"Err"))))</f>
        <v>400</v>
      </c>
      <c r="AC27" s="10" t="str">
        <f>IF(OR(AC$13="S",AC$13="STD",AC$13="",AC$13="A",AC$13="AES",AC$13="F",AC$13="Fiber")," ",IF(OR(AC$13="FS",AC$13="D",AC$13="DIS"),IF(MOD(AC26,9)=0,"—",16*AC26-15),IF(OR(AC$13="M",AC$13="MADI"),"—",IF(OR(AC$13="IPI",AC$13="IP in"),IF(MOD(AC26-1,9)&gt;=8,"—",16*AC26-15),"Err"))))</f>
        <v xml:space="preserve"> </v>
      </c>
      <c r="AD27" s="7" t="str">
        <f>IF(OR(AC$13="S",AC$13="STD",AC$13="",AC$13="A",AC$13="AES",AC$13="F",AC$13="Fiber")," ",IF(OR(AC$13="FS",AC$13="D",AC$13="DIS"),IF(MOD(AC26,9)=0,"—",16*AC26),IF(OR(AC$13="M",AC$13="MADI"),"—",
IF(OR(AC$13="IPI",AC$13="IP in"),IF(MOD(AC26-1,9)&gt;=8,"—",16*AC26),"Err"))))</f>
        <v xml:space="preserve"> </v>
      </c>
      <c r="AE27" s="10">
        <f>IF(OR(AE$13="S",AE$13="STD",AE$13="",AE$13="A",AE$13="AES",AE$13="F",AE$13="Fiber")," ",IF(OR(AE$13="FS",AE$13="D",AE$13="DIS"),IF(MOD(AE26,9)=0,"—",16*AE26-15),IF(OR(AE$13="M",AE$13="MADI"),"—",IF(OR(AE$13="IPI",AE$13="IP in"),IF(MOD(AE26-1,9)&gt;=8,"—",16*AE26-15),"Err"))))</f>
        <v>97</v>
      </c>
      <c r="AF27" s="7">
        <f>IF(OR(AE$13="S",AE$13="STD",AE$13="",AE$13="A",AE$13="AES",AE$13="F",AE$13="Fiber")," ",IF(OR(AE$13="FS",AE$13="D",AE$13="DIS"),IF(MOD(AE26,9)=0,"—",16*AE26),IF(OR(AE$13="M",AE$13="MADI"),"—",
IF(OR(AE$13="IPI",AE$13="IP in"),IF(MOD(AE26-1,9)&gt;=8,"—",16*AE26),"Err"))))</f>
        <v>112</v>
      </c>
      <c r="AG27" s="23"/>
      <c r="AH27" s="24"/>
      <c r="AI27" s="10" t="str">
        <f>IF(OR(AI$3="M3",AI$3="S",AI$3="STD",AI$3="",AI$3="A",AI$3="AES",AI$3="F",AI$3="Fiber")," ",IF(OR(AI$3="E",AI$3="EMB"),IF(MOD(AI26,9)=0,"—",16*AI26-15),IF(OR(AI$3="M",AI$3="MADI"),"—",IF(OR(AI$3="IPO",AI$3="IP out"),IF(MOD(AI26-1,18)&gt;=8,"—",16*AI26-15),"Err"))))</f>
        <v>—</v>
      </c>
      <c r="AJ27" s="7" t="str">
        <f>IF(OR(AI$3="M3",AI$3="S",AI$3="STD",AI$3="",AI$3="A",AI$3="AES",AI$3="F",AI$3="Fiber"),
IF(AND(AI$3="M3",MOD(AI26-1,9)=8),"Coax"," "),IF(OR(AI$3="E",AI$3="EMB"),IF(MOD(AI26,9)=0,"—",16*AI26),IF(OR(AI$3="M",AI$3="MADI"),"—",IF(OR(AI$3="IPO",AI$3="IP out"),IF(MOD(AI26-1,18)&gt;=8,"—",16*AI26),"Err"))))</f>
        <v>—</v>
      </c>
      <c r="AK27" s="10" t="str">
        <f>IF(OR(AK$3="M3",AK$3="S",AK$3="STD",AK$3="",AK$3="A",AK$3="AES",AK$3="F",AK$3="Fiber")," ",IF(OR(AK$3="E",AK$3="EMB"),IF(MOD(AK26,9)=0,"—",16*AK26-15),IF(OR(AK$3="M",AK$3="MADI"),"—",IF(OR(AK$3="IPO",AK$3="IP out"),IF(MOD(AK26-1,18)&gt;=8,"—",16*AK26-15),"Err"))))</f>
        <v xml:space="preserve"> </v>
      </c>
      <c r="AL27" s="7" t="str">
        <f>IF(OR(AK$3="M3",AK$3="S",AK$3="STD",AK$3="",AK$3="A",AK$3="AES",AK$3="F",AK$3="Fiber"),
IF(AND(AK$3="M3",MOD(AK26-1,9)=8),"Coax"," "),IF(OR(AK$3="E",AK$3="EMB"),IF(MOD(AK26,9)=0,"—",16*AK26),IF(OR(AK$3="M",AK$3="MADI"),"—",IF(OR(AK$3="IPO",AK$3="IP out"),IF(MOD(AK26-1,18)&gt;=8,"—",16*AK26),"Err"))))</f>
        <v xml:space="preserve"> </v>
      </c>
      <c r="AM27" s="10" t="str">
        <f>IF(OR(AM$3="M3",AM$3="S",AM$3="STD",AM$3="",AM$3="A",AM$3="AES",AM$3="F",AM$3="Fiber")," ",IF(OR(AM$3="E",AM$3="EMB"),IF(MOD(AM26,9)=0,"—",16*AM26-15),IF(OR(AM$3="M",AM$3="MADI"),"—",IF(OR(AM$3="IPO",AM$3="IP out"),IF(MOD(AM26-1,18)&gt;=8,"—",16*AM26-15),"Err"))))</f>
        <v xml:space="preserve"> </v>
      </c>
      <c r="AN27" s="7" t="str">
        <f>IF(OR(AM$3="M3",AM$3="S",AM$3="STD",AM$3="",AM$3="A",AM$3="AES",AM$3="F",AM$3="Fiber"),
IF(AND(AM$3="M3",MOD(AM26-1,9)=8),"Coax"," "),IF(OR(AM$3="E",AM$3="EMB"),IF(MOD(AM26,9)=0,"—",16*AM26),IF(OR(AM$3="M",AM$3="MADI"),"—",IF(OR(AM$3="IPO",AM$3="IP out"),IF(MOD(AM26-1,18)&gt;=8,"—",16*AM26),"Err"))))</f>
        <v xml:space="preserve"> </v>
      </c>
      <c r="AO27" s="10" t="str">
        <f>IF(OR(AO$3="M3",AO$3="S",AO$3="STD",AO$3="",AO$3="A",AO$3="AES",AO$3="F",AO$3="Fiber")," ",IF(OR(AO$3="E",AO$3="EMB"),IF(MOD(AO26,9)=0,"—",16*AO26-15),IF(OR(AO$3="M",AO$3="MADI"),"—",IF(OR(AO$3="IPO",AO$3="IP out"),IF(MOD(AO26-1,18)&gt;=8,"—",16*AO26-15),"Err"))))</f>
        <v xml:space="preserve"> </v>
      </c>
      <c r="AP27" s="7" t="str">
        <f>IF(OR(AO$3="M3",AO$3="S",AO$3="STD",AO$3="",AO$3="A",AO$3="AES",AO$3="F",AO$3="Fiber"),
IF(AND(AO$3="M3",MOD(AO26-1,9)=8),"Coax"," "),IF(OR(AO$3="E",AO$3="EMB"),IF(MOD(AO26,9)=0,"—",16*AO26),IF(OR(AO$3="M",AO$3="MADI"),"—",IF(OR(AO$3="IPO",AO$3="IP out"),IF(MOD(AO26-1,18)&gt;=8,"—",16*AO26),"Err"))))</f>
        <v xml:space="preserve"> </v>
      </c>
      <c r="AQ27" s="10" t="str">
        <f>IF(OR(AQ$3="M3",AQ$3="S",AQ$3="STD",AQ$3="",AQ$3="A",AQ$3="AES",AQ$3="F",AQ$3="Fiber")," ",IF(OR(AQ$3="E",AQ$3="EMB"),IF(MOD(AQ26,9)=0,"—",16*AQ26-15),IF(OR(AQ$3="M",AQ$3="MADI"),"—",IF(OR(AQ$3="IPO",AQ$3="IP out"),IF(MOD(AQ26-1,18)&gt;=8,"—",16*AQ26-15),"Err"))))</f>
        <v>—</v>
      </c>
      <c r="AR27" s="7" t="str">
        <f>IF(OR(AQ$3="M3",AQ$3="S",AQ$3="STD",AQ$3="",AQ$3="A",AQ$3="AES",AQ$3="F",AQ$3="Fiber"),
IF(AND(AQ$3="M3",MOD(AQ26-1,9)=8),"Coax"," "),IF(OR(AQ$3="E",AQ$3="EMB"),IF(MOD(AQ26,9)=0,"—",16*AQ26),IF(OR(AQ$3="M",AQ$3="MADI"),"—",IF(OR(AQ$3="IPO",AQ$3="IP out"),IF(MOD(AQ26-1,18)&gt;=8,"—",16*AQ26),"Err"))))</f>
        <v>—</v>
      </c>
      <c r="AS27" s="10">
        <f>IF(OR(AS$3="M3",AS$3="S",AS$3="STD",AS$3="",AS$3="A",AS$3="AES",AS$3="F",AS$3="Fiber")," ",IF(OR(AS$3="E",AS$3="EMB"),IF(MOD(AS26,9)=0,"—",16*AS26-15),IF(OR(AS$3="M",AS$3="MADI"),"—",IF(OR(AS$3="IPO",AS$3="IP out"),IF(MOD(AS26-1,18)&gt;=8,"—",16*AS26-15),"Err"))))</f>
        <v>753</v>
      </c>
      <c r="AT27" s="7">
        <f>IF(OR(AS$3="M3",AS$3="S",AS$3="STD",AS$3="",AS$3="A",AS$3="AES",AS$3="F",AS$3="Fiber"),
IF(AND(AS$3="M3",MOD(AS26-1,9)=8),"Coax"," "),IF(OR(AS$3="E",AS$3="EMB"),IF(MOD(AS26,9)=0,"—",16*AS26),IF(OR(AS$3="M",AS$3="MADI"),"—",IF(OR(AS$3="IPO",AS$3="IP out"),IF(MOD(AS26-1,18)&gt;=8,"—",16*AS26),"Err"))))</f>
        <v>768</v>
      </c>
      <c r="AU27" s="10" t="str">
        <f>IF(OR(AU$3="M3",AU$3="S",AU$3="STD",AU$3="",AU$3="A",AU$3="AES",AU$3="F",AU$3="Fiber")," ",IF(OR(AU$3="E",AU$3="EMB"),IF(MOD(AU26,9)=0,"—",16*AU26-15),IF(OR(AU$3="M",AU$3="MADI"),"—",IF(OR(AU$3="IPO",AU$3="IP out"),IF(MOD(AU26-1,18)&gt;=8,"—",16*AU26-15),"Err"))))</f>
        <v xml:space="preserve"> </v>
      </c>
      <c r="AV27" s="7" t="str">
        <f>IF(OR(AU$3="M3",AU$3="S",AU$3="STD",AU$3="",AU$3="A",AU$3="AES",AU$3="F",AU$3="Fiber"),
IF(AND(AU$3="M3",MOD(AU26-1,9)=8),"Coax"," "),IF(OR(AU$3="E",AU$3="EMB"),IF(MOD(AU26,9)=0,"—",16*AU26),IF(OR(AU$3="M",AU$3="MADI"),"—",IF(OR(AU$3="IPO",AU$3="IP out"),IF(MOD(AU26-1,18)&gt;=8,"—",16*AU26),"Err"))))</f>
        <v xml:space="preserve"> </v>
      </c>
      <c r="AW27" s="10" t="str">
        <f>IF(OR(AW$3="M3",AW$3="S",AW$3="STD",AW$3="",AW$3="A",AW$3="AES",AW$3="F",AW$3="Fiber")," ",IF(OR(AW$3="E",AW$3="EMB"),IF(MOD(AW26,9)=0,"—",16*AW26-15),IF(OR(AW$3="M",AW$3="MADI"),"—",IF(OR(AW$3="IPO",AW$3="IP out"),IF(MOD(AW26-1,18)&gt;=8,"—",16*AW26-15),"Err"))))</f>
        <v xml:space="preserve"> </v>
      </c>
      <c r="AX27" s="7" t="str">
        <f>IF(OR(AW$3="M3",AW$3="S",AW$3="STD",AW$3="",AW$3="A",AW$3="AES",AW$3="F",AW$3="Fiber"),
IF(AND(AW$3="M3",MOD(AW26-1,9)=8),"Coax"," "),IF(OR(AW$3="E",AW$3="EMB"),IF(MOD(AW26,9)=0,"—",16*AW26),IF(OR(AW$3="M",AW$3="MADI"),"—",IF(OR(AW$3="IPO",AW$3="IP out"),IF(MOD(AW26-1,18)&gt;=8,"—",16*AW26),"Err"))))</f>
        <v xml:space="preserve"> </v>
      </c>
      <c r="AY27" s="12"/>
      <c r="AZ27" s="14" t="s">
        <v>16</v>
      </c>
      <c r="BD27" s="15" t="s">
        <v>15</v>
      </c>
    </row>
    <row r="28" spans="1:56" s="1" customFormat="1" x14ac:dyDescent="0.25">
      <c r="A28" s="9">
        <f>(A$12)*9-1</f>
        <v>143</v>
      </c>
      <c r="B28" s="6"/>
      <c r="C28" s="9">
        <f>(C$12)*9-1</f>
        <v>134</v>
      </c>
      <c r="D28" s="6"/>
      <c r="E28" s="9">
        <f>(E$12)*9-1</f>
        <v>125</v>
      </c>
      <c r="F28" s="6"/>
      <c r="G28" s="9">
        <f>(G$12)*9-1</f>
        <v>116</v>
      </c>
      <c r="H28" s="6"/>
      <c r="I28" s="9">
        <f>(I$12)*9-1</f>
        <v>107</v>
      </c>
      <c r="J28" s="6"/>
      <c r="K28" s="9">
        <f>(K$12)*9-1</f>
        <v>98</v>
      </c>
      <c r="L28" s="6"/>
      <c r="M28" s="9">
        <f>(M$12)*9-1</f>
        <v>89</v>
      </c>
      <c r="N28" s="6"/>
      <c r="O28" s="9">
        <f>(O$12)*9-1</f>
        <v>80</v>
      </c>
      <c r="P28" s="6"/>
      <c r="Q28" s="9">
        <f>(Q$12)*9-1</f>
        <v>71</v>
      </c>
      <c r="R28" s="6"/>
      <c r="S28" s="9">
        <f>(S$12)*9-1</f>
        <v>62</v>
      </c>
      <c r="T28" s="6"/>
      <c r="U28" s="9">
        <f>(U$12)*9-1</f>
        <v>53</v>
      </c>
      <c r="V28" s="6"/>
      <c r="W28" s="9">
        <f>(W$12)*9-1</f>
        <v>44</v>
      </c>
      <c r="X28" s="6"/>
      <c r="Y28" s="9">
        <f>(Y$12)*9-1</f>
        <v>35</v>
      </c>
      <c r="Z28" s="6"/>
      <c r="AA28" s="9">
        <f>(AA$12)*9-1</f>
        <v>26</v>
      </c>
      <c r="AB28" s="6"/>
      <c r="AC28" s="9">
        <f>(AC$12)*9-1</f>
        <v>17</v>
      </c>
      <c r="AD28" s="6"/>
      <c r="AE28" s="9">
        <f>(AE$12)*9-1</f>
        <v>8</v>
      </c>
      <c r="AF28" s="6"/>
      <c r="AG28" s="21"/>
      <c r="AH28" s="22"/>
      <c r="AI28" s="11">
        <f>(AI$2)*18-5</f>
        <v>139</v>
      </c>
      <c r="AJ28" s="8"/>
      <c r="AK28" s="11">
        <f>(AK$2)*18-5</f>
        <v>121</v>
      </c>
      <c r="AL28" s="8"/>
      <c r="AM28" s="11">
        <f>(AM$2)*18-5</f>
        <v>103</v>
      </c>
      <c r="AN28" s="8"/>
      <c r="AO28" s="11">
        <f>(AO$2)*18-5</f>
        <v>85</v>
      </c>
      <c r="AP28" s="8"/>
      <c r="AQ28" s="11">
        <f>(AQ$2)*18-5</f>
        <v>67</v>
      </c>
      <c r="AR28" s="8"/>
      <c r="AS28" s="11">
        <f>(AS$2)*18-5</f>
        <v>49</v>
      </c>
      <c r="AT28" s="8"/>
      <c r="AU28" s="11">
        <f>(AU$2)*18-5</f>
        <v>31</v>
      </c>
      <c r="AV28" s="8"/>
      <c r="AW28" s="11">
        <f>(AW$2)*18-5</f>
        <v>13</v>
      </c>
      <c r="AX28" s="8"/>
      <c r="AY28" s="3"/>
      <c r="AZ28" s="14" t="s">
        <v>22</v>
      </c>
      <c r="BD28" s="13" t="s">
        <v>21</v>
      </c>
    </row>
    <row r="29" spans="1:56" s="5" customFormat="1" ht="13.5" x14ac:dyDescent="0.25">
      <c r="A29" s="10">
        <f>IF(OR(A$13="S",A$13="STD",A$13="",A$13="A",A$13="AES",A$13="F",A$13="Fiber")," ",IF(OR(A$13="FS",A$13="D",A$13="DIS"),IF(MOD(A28,9)=0,"—",16*A28-15),IF(OR(A$13="M",A$13="MADI"),"—",IF(OR(A$13="IPI",A$13="IP in"),IF(MOD(A28-1,9)&gt;=8,"—",16*A28-15),"Err"))))</f>
        <v>2273</v>
      </c>
      <c r="B29" s="7">
        <f>IF(OR(A$13="S",A$13="STD",A$13="",A$13="A",A$13="AES",A$13="F",A$13="Fiber")," ",IF(OR(A$13="FS",A$13="D",A$13="DIS"),IF(MOD(A28,9)=0,"—",16*A28),IF(OR(A$13="M",A$13="MADI"),"—",
IF(OR(A$13="IPI",A$13="IP in"),IF(MOD(A28-1,9)&gt;=8,"—",16*A28),"Err"))))</f>
        <v>2288</v>
      </c>
      <c r="C29" s="10">
        <f>IF(OR(C$13="S",C$13="STD",C$13="",C$13="A",C$13="AES",C$13="F",C$13="Fiber")," ",IF(OR(C$13="FS",C$13="D",C$13="DIS"),IF(MOD(C28,9)=0,"—",16*C28-15),IF(OR(C$13="M",C$13="MADI"),"—",IF(OR(C$13="IPI",C$13="IP in"),IF(MOD(C28-1,9)&gt;=8,"—",16*C28-15),"Err"))))</f>
        <v>2129</v>
      </c>
      <c r="D29" s="7">
        <f>IF(OR(C$13="S",C$13="STD",C$13="",C$13="A",C$13="AES",C$13="F",C$13="Fiber")," ",IF(OR(C$13="FS",C$13="D",C$13="DIS"),IF(MOD(C28,9)=0,"—",16*C28),IF(OR(C$13="M",C$13="MADI"),"—",
IF(OR(C$13="IPI",C$13="IP in"),IF(MOD(C28-1,9)&gt;=8,"—",16*C28),"Err"))))</f>
        <v>2144</v>
      </c>
      <c r="E29" s="10">
        <f>IF(OR(E$13="S",E$13="STD",E$13="",E$13="A",E$13="AES",E$13="F",E$13="Fiber")," ",IF(OR(E$13="FS",E$13="D",E$13="DIS"),IF(MOD(E28,9)=0,"—",16*E28-15),IF(OR(E$13="M",E$13="MADI"),"—",IF(OR(E$13="IPI",E$13="IP in"),IF(MOD(E28-1,9)&gt;=8,"—",16*E28-15),"Err"))))</f>
        <v>1985</v>
      </c>
      <c r="F29" s="7">
        <f>IF(OR(E$13="S",E$13="STD",E$13="",E$13="A",E$13="AES",E$13="F",E$13="Fiber")," ",IF(OR(E$13="FS",E$13="D",E$13="DIS"),IF(MOD(E28,9)=0,"—",16*E28),IF(OR(E$13="M",E$13="MADI"),"—",
IF(OR(E$13="IPI",E$13="IP in"),IF(MOD(E28-1,9)&gt;=8,"—",16*E28),"Err"))))</f>
        <v>2000</v>
      </c>
      <c r="G29" s="10" t="str">
        <f>IF(OR(G$13="S",G$13="STD",G$13="",G$13="A",G$13="AES",G$13="F",G$13="Fiber")," ",IF(OR(G$13="FS",G$13="D",G$13="DIS"),IF(MOD(G28,9)=0,"—",16*G28-15),IF(OR(G$13="M",G$13="MADI"),"—",IF(OR(G$13="IPI",G$13="IP in"),IF(MOD(G28-1,9)&gt;=8,"—",16*G28-15),"Err"))))</f>
        <v xml:space="preserve"> </v>
      </c>
      <c r="H29" s="7" t="str">
        <f>IF(OR(G$13="S",G$13="STD",G$13="",G$13="A",G$13="AES",G$13="F",G$13="Fiber")," ",IF(OR(G$13="FS",G$13="D",G$13="DIS"),IF(MOD(G28,9)=0,"—",16*G28),IF(OR(G$13="M",G$13="MADI"),"—",
IF(OR(G$13="IPI",G$13="IP in"),IF(MOD(G28-1,9)&gt;=8,"—",16*G28),"Err"))))</f>
        <v xml:space="preserve"> </v>
      </c>
      <c r="I29" s="10" t="str">
        <f>IF(OR(I$13="S",I$13="STD",I$13="",I$13="A",I$13="AES",I$13="F",I$13="Fiber")," ",IF(OR(I$13="FS",I$13="D",I$13="DIS"),IF(MOD(I28,9)=0,"—",16*I28-15),IF(OR(I$13="M",I$13="MADI"),"—",IF(OR(I$13="IPI",I$13="IP in"),IF(MOD(I28-1,9)&gt;=8,"—",16*I28-15),"Err"))))</f>
        <v xml:space="preserve"> </v>
      </c>
      <c r="J29" s="7" t="str">
        <f>IF(OR(I$13="S",I$13="STD",I$13="",I$13="A",I$13="AES",I$13="F",I$13="Fiber")," ",IF(OR(I$13="FS",I$13="D",I$13="DIS"),IF(MOD(I28,9)=0,"—",16*I28),IF(OR(I$13="M",I$13="MADI"),"—",
IF(OR(I$13="IPI",I$13="IP in"),IF(MOD(I28-1,9)&gt;=8,"—",16*I28),"Err"))))</f>
        <v xml:space="preserve"> </v>
      </c>
      <c r="K29" s="10" t="str">
        <f>IF(OR(K$13="S",K$13="STD",K$13="",K$13="A",K$13="AES",K$13="F",K$13="Fiber")," ",IF(OR(K$13="FS",K$13="D",K$13="DIS"),IF(MOD(K28,9)=0,"—",16*K28-15),IF(OR(K$13="M",K$13="MADI"),"—",IF(OR(K$13="IPI",K$13="IP in"),IF(MOD(K28-1,9)&gt;=8,"—",16*K28-15),"Err"))))</f>
        <v>—</v>
      </c>
      <c r="L29" s="7" t="str">
        <f>IF(OR(K$13="S",K$13="STD",K$13="",K$13="A",K$13="AES",K$13="F",K$13="Fiber")," ",IF(OR(K$13="FS",K$13="D",K$13="DIS"),IF(MOD(K28,9)=0,"—",16*K28),IF(OR(K$13="M",K$13="MADI"),"—",
IF(OR(K$13="IPI",K$13="IP in"),IF(MOD(K28-1,9)&gt;=8,"—",16*K28),"Err"))))</f>
        <v>—</v>
      </c>
      <c r="M29" s="10">
        <f>IF(OR(M$13="S",M$13="STD",M$13="",M$13="A",M$13="AES",M$13="F",M$13="Fiber")," ",IF(OR(M$13="FS",M$13="D",M$13="DIS"),IF(MOD(M28,9)=0,"—",16*M28-15),IF(OR(M$13="M",M$13="MADI"),"—",IF(OR(M$13="IPI",M$13="IP in"),IF(MOD(M28-1,9)&gt;=8,"—",16*M28-15),"Err"))))</f>
        <v>1409</v>
      </c>
      <c r="N29" s="7">
        <f>IF(OR(M$13="S",M$13="STD",M$13="",M$13="A",M$13="AES",M$13="F",M$13="Fiber")," ",IF(OR(M$13="FS",M$13="D",M$13="DIS"),IF(MOD(M28,9)=0,"—",16*M28),IF(OR(M$13="M",M$13="MADI"),"—",
IF(OR(M$13="IPI",M$13="IP in"),IF(MOD(M28-1,9)&gt;=8,"—",16*M28),"Err"))))</f>
        <v>1424</v>
      </c>
      <c r="O29" s="10" t="str">
        <f>IF(OR(O$13="S",O$13="STD",O$13="",O$13="A",O$13="AES",O$13="F",O$13="Fiber")," ",IF(OR(O$13="FS",O$13="D",O$13="DIS"),IF(MOD(O28,9)=0,"—",16*O28-15),IF(OR(O$13="M",O$13="MADI"),"—",IF(OR(O$13="IPI",O$13="IP in"),IF(MOD(O28-1,9)&gt;=8,"—",16*O28-15),"Err"))))</f>
        <v xml:space="preserve"> </v>
      </c>
      <c r="P29" s="7" t="str">
        <f>IF(OR(O$13="S",O$13="STD",O$13="",O$13="A",O$13="AES",O$13="F",O$13="Fiber")," ",IF(OR(O$13="FS",O$13="D",O$13="DIS"),IF(MOD(O28,9)=0,"—",16*O28),IF(OR(O$13="M",O$13="MADI"),"—",
IF(OR(O$13="IPI",O$13="IP in"),IF(MOD(O28-1,9)&gt;=8,"—",16*O28),"Err"))))</f>
        <v xml:space="preserve"> </v>
      </c>
      <c r="Q29" s="10">
        <f>IF(OR(Q$13="S",Q$13="STD",Q$13="",Q$13="A",Q$13="AES",Q$13="F",Q$13="Fiber")," ",IF(OR(Q$13="FS",Q$13="D",Q$13="DIS"),IF(MOD(Q28,9)=0,"—",16*Q28-15),IF(OR(Q$13="M",Q$13="MADI"),"—",IF(OR(Q$13="IPI",Q$13="IP in"),IF(MOD(Q28-1,9)&gt;=8,"—",16*Q28-15),"Err"))))</f>
        <v>1121</v>
      </c>
      <c r="R29" s="7">
        <f>IF(OR(Q$13="S",Q$13="STD",Q$13="",Q$13="A",Q$13="AES",Q$13="F",Q$13="Fiber")," ",IF(OR(Q$13="FS",Q$13="D",Q$13="DIS"),IF(MOD(Q28,9)=0,"—",16*Q28),IF(OR(Q$13="M",Q$13="MADI"),"—",
IF(OR(Q$13="IPI",Q$13="IP in"),IF(MOD(Q28-1,9)&gt;=8,"—",16*Q28),"Err"))))</f>
        <v>1136</v>
      </c>
      <c r="S29" s="10">
        <f>IF(OR(S$13="S",S$13="STD",S$13="",S$13="A",S$13="AES",S$13="F",S$13="Fiber")," ",IF(OR(S$13="FS",S$13="D",S$13="DIS"),IF(MOD(S28,9)=0,"—",16*S28-15),IF(OR(S$13="M",S$13="MADI"),"—",IF(OR(S$13="IPI",S$13="IP in"),IF(MOD(S28-1,9)&gt;=8,"—",16*S28-15),"Err"))))</f>
        <v>977</v>
      </c>
      <c r="T29" s="7">
        <f>IF(OR(S$13="S",S$13="STD",S$13="",S$13="A",S$13="AES",S$13="F",S$13="Fiber")," ",IF(OR(S$13="FS",S$13="D",S$13="DIS"),IF(MOD(S28,9)=0,"—",16*S28),IF(OR(S$13="M",S$13="MADI"),"—",
IF(OR(S$13="IPI",S$13="IP in"),IF(MOD(S28-1,9)&gt;=8,"—",16*S28),"Err"))))</f>
        <v>992</v>
      </c>
      <c r="U29" s="10" t="str">
        <f>IF(OR(U$13="S",U$13="STD",U$13="",U$13="A",U$13="AES",U$13="F",U$13="Fiber")," ",IF(OR(U$13="FS",U$13="D",U$13="DIS"),IF(MOD(U28,9)=0,"—",16*U28-15),IF(OR(U$13="M",U$13="MADI"),"—",IF(OR(U$13="IPI",U$13="IP in"),IF(MOD(U28-1,9)&gt;=8,"—",16*U28-15),"Err"))))</f>
        <v xml:space="preserve"> </v>
      </c>
      <c r="V29" s="7" t="str">
        <f>IF(OR(U$13="S",U$13="STD",U$13="",U$13="A",U$13="AES",U$13="F",U$13="Fiber")," ",IF(OR(U$13="FS",U$13="D",U$13="DIS"),IF(MOD(U28,9)=0,"—",16*U28),IF(OR(U$13="M",U$13="MADI"),"—",
IF(OR(U$13="IPI",U$13="IP in"),IF(MOD(U28-1,9)&gt;=8,"—",16*U28),"Err"))))</f>
        <v xml:space="preserve"> </v>
      </c>
      <c r="W29" s="10" t="str">
        <f>IF(OR(W$13="S",W$13="STD",W$13="",W$13="A",W$13="AES",W$13="F",W$13="Fiber")," ",IF(OR(W$13="FS",W$13="D",W$13="DIS"),IF(MOD(W28,9)=0,"—",16*W28-15),IF(OR(W$13="M",W$13="MADI"),"—",IF(OR(W$13="IPI",W$13="IP in"),IF(MOD(W28-1,9)&gt;=8,"—",16*W28-15),"Err"))))</f>
        <v xml:space="preserve"> </v>
      </c>
      <c r="X29" s="7" t="str">
        <f>IF(OR(W$13="S",W$13="STD",W$13="",W$13="A",W$13="AES",W$13="F",W$13="Fiber")," ",IF(OR(W$13="FS",W$13="D",W$13="DIS"),IF(MOD(W28,9)=0,"—",16*W28),IF(OR(W$13="M",W$13="MADI"),"—",
IF(OR(W$13="IPI",W$13="IP in"),IF(MOD(W28-1,9)&gt;=8,"—",16*W28),"Err"))))</f>
        <v xml:space="preserve"> </v>
      </c>
      <c r="Y29" s="10" t="str">
        <f>IF(OR(Y$13="S",Y$13="STD",Y$13="",Y$13="A",Y$13="AES",Y$13="F",Y$13="Fiber")," ",IF(OR(Y$13="FS",Y$13="D",Y$13="DIS"),IF(MOD(Y28,9)=0,"—",16*Y28-15),IF(OR(Y$13="M",Y$13="MADI"),"—",IF(OR(Y$13="IPI",Y$13="IP in"),IF(MOD(Y28-1,9)&gt;=8,"—",16*Y28-15),"Err"))))</f>
        <v>—</v>
      </c>
      <c r="Z29" s="7" t="str">
        <f>IF(OR(Y$13="S",Y$13="STD",Y$13="",Y$13="A",Y$13="AES",Y$13="F",Y$13="Fiber")," ",IF(OR(Y$13="FS",Y$13="D",Y$13="DIS"),IF(MOD(Y28,9)=0,"—",16*Y28),IF(OR(Y$13="M",Y$13="MADI"),"—",
IF(OR(Y$13="IPI",Y$13="IP in"),IF(MOD(Y28-1,9)&gt;=8,"—",16*Y28),"Err"))))</f>
        <v>—</v>
      </c>
      <c r="AA29" s="10">
        <f>IF(OR(AA$13="S",AA$13="STD",AA$13="",AA$13="A",AA$13="AES",AA$13="F",AA$13="Fiber")," ",IF(OR(AA$13="FS",AA$13="D",AA$13="DIS"),IF(MOD(AA28,9)=0,"—",16*AA28-15),IF(OR(AA$13="M",AA$13="MADI"),"—",IF(OR(AA$13="IPI",AA$13="IP in"),IF(MOD(AA28-1,9)&gt;=8,"—",16*AA28-15),"Err"))))</f>
        <v>401</v>
      </c>
      <c r="AB29" s="7">
        <f>IF(OR(AA$13="S",AA$13="STD",AA$13="",AA$13="A",AA$13="AES",AA$13="F",AA$13="Fiber")," ",IF(OR(AA$13="FS",AA$13="D",AA$13="DIS"),IF(MOD(AA28,9)=0,"—",16*AA28),IF(OR(AA$13="M",AA$13="MADI"),"—",
IF(OR(AA$13="IPI",AA$13="IP in"),IF(MOD(AA28-1,9)&gt;=8,"—",16*AA28),"Err"))))</f>
        <v>416</v>
      </c>
      <c r="AC29" s="10" t="str">
        <f>IF(OR(AC$13="S",AC$13="STD",AC$13="",AC$13="A",AC$13="AES",AC$13="F",AC$13="Fiber")," ",IF(OR(AC$13="FS",AC$13="D",AC$13="DIS"),IF(MOD(AC28,9)=0,"—",16*AC28-15),IF(OR(AC$13="M",AC$13="MADI"),"—",IF(OR(AC$13="IPI",AC$13="IP in"),IF(MOD(AC28-1,9)&gt;=8,"—",16*AC28-15),"Err"))))</f>
        <v xml:space="preserve"> </v>
      </c>
      <c r="AD29" s="7" t="str">
        <f>IF(OR(AC$13="S",AC$13="STD",AC$13="",AC$13="A",AC$13="AES",AC$13="F",AC$13="Fiber")," ",IF(OR(AC$13="FS",AC$13="D",AC$13="DIS"),IF(MOD(AC28,9)=0,"—",16*AC28),IF(OR(AC$13="M",AC$13="MADI"),"—",
IF(OR(AC$13="IPI",AC$13="IP in"),IF(MOD(AC28-1,9)&gt;=8,"—",16*AC28),"Err"))))</f>
        <v xml:space="preserve"> </v>
      </c>
      <c r="AE29" s="10">
        <f>IF(OR(AE$13="S",AE$13="STD",AE$13="",AE$13="A",AE$13="AES",AE$13="F",AE$13="Fiber")," ",IF(OR(AE$13="FS",AE$13="D",AE$13="DIS"),IF(MOD(AE28,9)=0,"—",16*AE28-15),IF(OR(AE$13="M",AE$13="MADI"),"—",IF(OR(AE$13="IPI",AE$13="IP in"),IF(MOD(AE28-1,9)&gt;=8,"—",16*AE28-15),"Err"))))</f>
        <v>113</v>
      </c>
      <c r="AF29" s="7">
        <f>IF(OR(AE$13="S",AE$13="STD",AE$13="",AE$13="A",AE$13="AES",AE$13="F",AE$13="Fiber")," ",IF(OR(AE$13="FS",AE$13="D",AE$13="DIS"),IF(MOD(AE28,9)=0,"—",16*AE28),IF(OR(AE$13="M",AE$13="MADI"),"—",
IF(OR(AE$13="IPI",AE$13="IP in"),IF(MOD(AE28-1,9)&gt;=8,"—",16*AE28),"Err"))))</f>
        <v>128</v>
      </c>
      <c r="AG29" s="23"/>
      <c r="AH29" s="24"/>
      <c r="AI29" s="10" t="str">
        <f>IF(OR(AI$3="M3",AI$3="S",AI$3="STD",AI$3="",AI$3="A",AI$3="AES",AI$3="F",AI$3="Fiber")," ",IF(OR(AI$3="E",AI$3="EMB"),IF(MOD(AI28,9)=0,"—",16*AI28-15),IF(OR(AI$3="M",AI$3="MADI"),"—",IF(OR(AI$3="IPO",AI$3="IP out"),IF(MOD(AI28-1,18)&gt;=8,"—",16*AI28-15),"Err"))))</f>
        <v>—</v>
      </c>
      <c r="AJ29" s="7" t="str">
        <f>IF(OR(AI$3="M3",AI$3="S",AI$3="STD",AI$3="",AI$3="A",AI$3="AES",AI$3="F",AI$3="Fiber"),
IF(AND(AI$3="M3",MOD(AI28-1,9)=8),"Coax"," "),IF(OR(AI$3="E",AI$3="EMB"),IF(MOD(AI28,9)=0,"—",16*AI28),IF(OR(AI$3="M",AI$3="MADI"),"—",IF(OR(AI$3="IPO",AI$3="IP out"),IF(MOD(AI28-1,18)&gt;=8,"—",16*AI28),"Err"))))</f>
        <v>—</v>
      </c>
      <c r="AK29" s="10" t="str">
        <f>IF(OR(AK$3="M3",AK$3="S",AK$3="STD",AK$3="",AK$3="A",AK$3="AES",AK$3="F",AK$3="Fiber")," ",IF(OR(AK$3="E",AK$3="EMB"),IF(MOD(AK28,9)=0,"—",16*AK28-15),IF(OR(AK$3="M",AK$3="MADI"),"—",IF(OR(AK$3="IPO",AK$3="IP out"),IF(MOD(AK28-1,18)&gt;=8,"—",16*AK28-15),"Err"))))</f>
        <v xml:space="preserve"> </v>
      </c>
      <c r="AL29" s="7" t="str">
        <f>IF(OR(AK$3="M3",AK$3="S",AK$3="STD",AK$3="",AK$3="A",AK$3="AES",AK$3="F",AK$3="Fiber"),
IF(AND(AK$3="M3",MOD(AK28-1,9)=8),"Coax"," "),IF(OR(AK$3="E",AK$3="EMB"),IF(MOD(AK28,9)=0,"—",16*AK28),IF(OR(AK$3="M",AK$3="MADI"),"—",IF(OR(AK$3="IPO",AK$3="IP out"),IF(MOD(AK28-1,18)&gt;=8,"—",16*AK28),"Err"))))</f>
        <v xml:space="preserve"> </v>
      </c>
      <c r="AM29" s="10" t="str">
        <f>IF(OR(AM$3="M3",AM$3="S",AM$3="STD",AM$3="",AM$3="A",AM$3="AES",AM$3="F",AM$3="Fiber")," ",IF(OR(AM$3="E",AM$3="EMB"),IF(MOD(AM28,9)=0,"—",16*AM28-15),IF(OR(AM$3="M",AM$3="MADI"),"—",IF(OR(AM$3="IPO",AM$3="IP out"),IF(MOD(AM28-1,18)&gt;=8,"—",16*AM28-15),"Err"))))</f>
        <v xml:space="preserve"> </v>
      </c>
      <c r="AN29" s="7" t="str">
        <f>IF(OR(AM$3="M3",AM$3="S",AM$3="STD",AM$3="",AM$3="A",AM$3="AES",AM$3="F",AM$3="Fiber"),
IF(AND(AM$3="M3",MOD(AM28-1,9)=8),"Coax"," "),IF(OR(AM$3="E",AM$3="EMB"),IF(MOD(AM28,9)=0,"—",16*AM28),IF(OR(AM$3="M",AM$3="MADI"),"—",IF(OR(AM$3="IPO",AM$3="IP out"),IF(MOD(AM28-1,18)&gt;=8,"—",16*AM28),"Err"))))</f>
        <v xml:space="preserve"> </v>
      </c>
      <c r="AO29" s="10" t="str">
        <f>IF(OR(AO$3="M3",AO$3="S",AO$3="STD",AO$3="",AO$3="A",AO$3="AES",AO$3="F",AO$3="Fiber")," ",IF(OR(AO$3="E",AO$3="EMB"),IF(MOD(AO28,9)=0,"—",16*AO28-15),IF(OR(AO$3="M",AO$3="MADI"),"—",IF(OR(AO$3="IPO",AO$3="IP out"),IF(MOD(AO28-1,18)&gt;=8,"—",16*AO28-15),"Err"))))</f>
        <v xml:space="preserve"> </v>
      </c>
      <c r="AP29" s="7" t="str">
        <f>IF(OR(AO$3="M3",AO$3="S",AO$3="STD",AO$3="",AO$3="A",AO$3="AES",AO$3="F",AO$3="Fiber"),
IF(AND(AO$3="M3",MOD(AO28-1,9)=8),"Coax"," "),IF(OR(AO$3="E",AO$3="EMB"),IF(MOD(AO28,9)=0,"—",16*AO28),IF(OR(AO$3="M",AO$3="MADI"),"—",IF(OR(AO$3="IPO",AO$3="IP out"),IF(MOD(AO28-1,18)&gt;=8,"—",16*AO28),"Err"))))</f>
        <v xml:space="preserve"> </v>
      </c>
      <c r="AQ29" s="10" t="str">
        <f>IF(OR(AQ$3="M3",AQ$3="S",AQ$3="STD",AQ$3="",AQ$3="A",AQ$3="AES",AQ$3="F",AQ$3="Fiber")," ",IF(OR(AQ$3="E",AQ$3="EMB"),IF(MOD(AQ28,9)=0,"—",16*AQ28-15),IF(OR(AQ$3="M",AQ$3="MADI"),"—",IF(OR(AQ$3="IPO",AQ$3="IP out"),IF(MOD(AQ28-1,18)&gt;=8,"—",16*AQ28-15),"Err"))))</f>
        <v>—</v>
      </c>
      <c r="AR29" s="7" t="str">
        <f>IF(OR(AQ$3="M3",AQ$3="S",AQ$3="STD",AQ$3="",AQ$3="A",AQ$3="AES",AQ$3="F",AQ$3="Fiber"),
IF(AND(AQ$3="M3",MOD(AQ28-1,9)=8),"Coax"," "),IF(OR(AQ$3="E",AQ$3="EMB"),IF(MOD(AQ28,9)=0,"—",16*AQ28),IF(OR(AQ$3="M",AQ$3="MADI"),"—",IF(OR(AQ$3="IPO",AQ$3="IP out"),IF(MOD(AQ28-1,18)&gt;=8,"—",16*AQ28),"Err"))))</f>
        <v>—</v>
      </c>
      <c r="AS29" s="10">
        <f>IF(OR(AS$3="M3",AS$3="S",AS$3="STD",AS$3="",AS$3="A",AS$3="AES",AS$3="F",AS$3="Fiber")," ",IF(OR(AS$3="E",AS$3="EMB"),IF(MOD(AS28,9)=0,"—",16*AS28-15),IF(OR(AS$3="M",AS$3="MADI"),"—",IF(OR(AS$3="IPO",AS$3="IP out"),IF(MOD(AS28-1,18)&gt;=8,"—",16*AS28-15),"Err"))))</f>
        <v>769</v>
      </c>
      <c r="AT29" s="7">
        <f>IF(OR(AS$3="M3",AS$3="S",AS$3="STD",AS$3="",AS$3="A",AS$3="AES",AS$3="F",AS$3="Fiber"),
IF(AND(AS$3="M3",MOD(AS28-1,9)=8),"Coax"," "),IF(OR(AS$3="E",AS$3="EMB"),IF(MOD(AS28,9)=0,"—",16*AS28),IF(OR(AS$3="M",AS$3="MADI"),"—",IF(OR(AS$3="IPO",AS$3="IP out"),IF(MOD(AS28-1,18)&gt;=8,"—",16*AS28),"Err"))))</f>
        <v>784</v>
      </c>
      <c r="AU29" s="10" t="str">
        <f>IF(OR(AU$3="M3",AU$3="S",AU$3="STD",AU$3="",AU$3="A",AU$3="AES",AU$3="F",AU$3="Fiber")," ",IF(OR(AU$3="E",AU$3="EMB"),IF(MOD(AU28,9)=0,"—",16*AU28-15),IF(OR(AU$3="M",AU$3="MADI"),"—",IF(OR(AU$3="IPO",AU$3="IP out"),IF(MOD(AU28-1,18)&gt;=8,"—",16*AU28-15),"Err"))))</f>
        <v xml:space="preserve"> </v>
      </c>
      <c r="AV29" s="7" t="str">
        <f>IF(OR(AU$3="M3",AU$3="S",AU$3="STD",AU$3="",AU$3="A",AU$3="AES",AU$3="F",AU$3="Fiber"),
IF(AND(AU$3="M3",MOD(AU28-1,9)=8),"Coax"," "),IF(OR(AU$3="E",AU$3="EMB"),IF(MOD(AU28,9)=0,"—",16*AU28),IF(OR(AU$3="M",AU$3="MADI"),"—",IF(OR(AU$3="IPO",AU$3="IP out"),IF(MOD(AU28-1,18)&gt;=8,"—",16*AU28),"Err"))))</f>
        <v xml:space="preserve"> </v>
      </c>
      <c r="AW29" s="10" t="str">
        <f>IF(OR(AW$3="M3",AW$3="S",AW$3="STD",AW$3="",AW$3="A",AW$3="AES",AW$3="F",AW$3="Fiber")," ",IF(OR(AW$3="E",AW$3="EMB"),IF(MOD(AW28,9)=0,"—",16*AW28-15),IF(OR(AW$3="M",AW$3="MADI"),"—",IF(OR(AW$3="IPO",AW$3="IP out"),IF(MOD(AW28-1,18)&gt;=8,"—",16*AW28-15),"Err"))))</f>
        <v xml:space="preserve"> </v>
      </c>
      <c r="AX29" s="7" t="str">
        <f>IF(OR(AW$3="M3",AW$3="S",AW$3="STD",AW$3="",AW$3="A",AW$3="AES",AW$3="F",AW$3="Fiber"),
IF(AND(AW$3="M3",MOD(AW28-1,9)=8),"Coax"," "),IF(OR(AW$3="E",AW$3="EMB"),IF(MOD(AW28,9)=0,"—",16*AW28),IF(OR(AW$3="M",AW$3="MADI"),"—",IF(OR(AW$3="IPO",AW$3="IP out"),IF(MOD(AW28-1,18)&gt;=8,"—",16*AW28),"Err"))))</f>
        <v xml:space="preserve"> </v>
      </c>
      <c r="AY29" s="12"/>
      <c r="AZ29" s="16" t="s">
        <v>28</v>
      </c>
      <c r="BD29" s="5" t="s">
        <v>25</v>
      </c>
    </row>
    <row r="30" spans="1:56" s="1" customFormat="1" x14ac:dyDescent="0.25">
      <c r="A30" s="9">
        <f>(A$12)*9</f>
        <v>144</v>
      </c>
      <c r="B30" s="6"/>
      <c r="C30" s="9">
        <f>(C$12)*9</f>
        <v>135</v>
      </c>
      <c r="D30" s="6"/>
      <c r="E30" s="9">
        <f>(E$12)*9</f>
        <v>126</v>
      </c>
      <c r="F30" s="6"/>
      <c r="G30" s="9">
        <f>(G$12)*9</f>
        <v>117</v>
      </c>
      <c r="H30" s="6"/>
      <c r="I30" s="9">
        <f>(I$12)*9</f>
        <v>108</v>
      </c>
      <c r="J30" s="6"/>
      <c r="K30" s="9">
        <f>(K$12)*9</f>
        <v>99</v>
      </c>
      <c r="L30" s="6"/>
      <c r="M30" s="9">
        <f>(M$12)*9</f>
        <v>90</v>
      </c>
      <c r="N30" s="6"/>
      <c r="O30" s="9">
        <f>(O$12)*9</f>
        <v>81</v>
      </c>
      <c r="P30" s="6"/>
      <c r="Q30" s="9">
        <f>(Q$12)*9</f>
        <v>72</v>
      </c>
      <c r="R30" s="6"/>
      <c r="S30" s="9">
        <f>(S$12)*9</f>
        <v>63</v>
      </c>
      <c r="T30" s="6"/>
      <c r="U30" s="9">
        <f>(U$12)*9</f>
        <v>54</v>
      </c>
      <c r="V30" s="6"/>
      <c r="W30" s="9">
        <f>(W$12)*9</f>
        <v>45</v>
      </c>
      <c r="X30" s="6"/>
      <c r="Y30" s="9">
        <f>(Y$12)*9</f>
        <v>36</v>
      </c>
      <c r="Z30" s="6"/>
      <c r="AA30" s="9">
        <f>(AA$12)*9</f>
        <v>27</v>
      </c>
      <c r="AB30" s="6"/>
      <c r="AC30" s="9">
        <f>(AC$12)*9</f>
        <v>18</v>
      </c>
      <c r="AD30" s="6"/>
      <c r="AE30" s="9">
        <f>(AE$12)*9</f>
        <v>9</v>
      </c>
      <c r="AF30" s="6"/>
      <c r="AG30" s="21"/>
      <c r="AH30" s="22"/>
      <c r="AI30" s="11">
        <f>(AI$2)*18-4</f>
        <v>140</v>
      </c>
      <c r="AJ30" s="8"/>
      <c r="AK30" s="11">
        <f>(AK$2)*18-4</f>
        <v>122</v>
      </c>
      <c r="AL30" s="8"/>
      <c r="AM30" s="11">
        <f>(AM$2)*18-4</f>
        <v>104</v>
      </c>
      <c r="AN30" s="8"/>
      <c r="AO30" s="11">
        <f>(AO$2)*18-4</f>
        <v>86</v>
      </c>
      <c r="AP30" s="8"/>
      <c r="AQ30" s="11">
        <f>(AQ$2)*18-4</f>
        <v>68</v>
      </c>
      <c r="AR30" s="8"/>
      <c r="AS30" s="11">
        <f>(AS$2)*18-4</f>
        <v>50</v>
      </c>
      <c r="AT30" s="8"/>
      <c r="AU30" s="11">
        <f>(AU$2)*18-4</f>
        <v>32</v>
      </c>
      <c r="AV30" s="8"/>
      <c r="AW30" s="11">
        <f>(AW$2)*18-4</f>
        <v>14</v>
      </c>
      <c r="AX30" s="8"/>
      <c r="AY30" s="3"/>
      <c r="AZ30" s="16"/>
    </row>
    <row r="31" spans="1:56" s="5" customFormat="1" ht="13.5" x14ac:dyDescent="0.25">
      <c r="A31" s="10" t="str">
        <f>IF(OR(A$13="S",A$13="STD",A$13="",A$13="A",A$13="AES",A$13="F",A$13="Fiber")," ",IF(OR(A$13="FS",A$13="D",A$13="DIS"),IF(MOD(A30,9)=0,"—",16*A30-15),IF(OR(A$13="M",A$13="MADI"),"—",IF(OR(A$13="IPI",A$13="IP in"),IF(MOD(A30-1,9)&gt;=8,"—",16*A30-15),"Err"))))</f>
        <v>—</v>
      </c>
      <c r="B31" s="7" t="str">
        <f>IF(OR(A$13="S",A$13="STD",A$13="",A$13="A",A$13="AES",A$13="F",A$13="Fiber")," ",IF(OR(A$13="FS",A$13="D",A$13="DIS"),IF(MOD(A30,9)=0,"—",16*A30),IF(OR(A$13="M",A$13="MADI"),"—",
IF(OR(A$13="IPI",A$13="IP in"),IF(MOD(A30-1,9)&gt;=8,"—",16*A30),"Err"))))</f>
        <v>—</v>
      </c>
      <c r="C31" s="10" t="str">
        <f>IF(OR(C$13="S",C$13="STD",C$13="",C$13="A",C$13="AES",C$13="F",C$13="Fiber")," ",IF(OR(C$13="FS",C$13="D",C$13="DIS"),IF(MOD(C30,9)=0,"—",16*C30-15),IF(OR(C$13="M",C$13="MADI"),"—",IF(OR(C$13="IPI",C$13="IP in"),IF(MOD(C30-1,9)&gt;=8,"—",16*C30-15),"Err"))))</f>
        <v>—</v>
      </c>
      <c r="D31" s="7" t="str">
        <f>IF(OR(C$13="S",C$13="STD",C$13="",C$13="A",C$13="AES",C$13="F",C$13="Fiber")," ",IF(OR(C$13="FS",C$13="D",C$13="DIS"),IF(MOD(C30,9)=0,"—",16*C30),IF(OR(C$13="M",C$13="MADI"),"—",
IF(OR(C$13="IPI",C$13="IP in"),IF(MOD(C30-1,9)&gt;=8,"—",16*C30),"Err"))))</f>
        <v>—</v>
      </c>
      <c r="E31" s="10" t="str">
        <f>IF(OR(E$13="S",E$13="STD",E$13="",E$13="A",E$13="AES",E$13="F",E$13="Fiber")," ",IF(OR(E$13="FS",E$13="D",E$13="DIS"),IF(MOD(E30,9)=0,"—",16*E30-15),IF(OR(E$13="M",E$13="MADI"),"—",IF(OR(E$13="IPI",E$13="IP in"),IF(MOD(E30-1,9)&gt;=8,"—",16*E30-15),"Err"))))</f>
        <v>—</v>
      </c>
      <c r="F31" s="7" t="str">
        <f>IF(OR(E$13="S",E$13="STD",E$13="",E$13="A",E$13="AES",E$13="F",E$13="Fiber")," ",IF(OR(E$13="FS",E$13="D",E$13="DIS"),IF(MOD(E30,9)=0,"—",16*E30),IF(OR(E$13="M",E$13="MADI"),"—",
IF(OR(E$13="IPI",E$13="IP in"),IF(MOD(E30-1,9)&gt;=8,"—",16*E30),"Err"))))</f>
        <v>—</v>
      </c>
      <c r="G31" s="10" t="str">
        <f>IF(OR(G$13="S",G$13="STD",G$13="",G$13="A",G$13="AES",G$13="F",G$13="Fiber")," ",IF(OR(G$13="FS",G$13="D",G$13="DIS"),IF(MOD(G30,9)=0,"—",16*G30-15),IF(OR(G$13="M",G$13="MADI"),"—",IF(OR(G$13="IPI",G$13="IP in"),IF(MOD(G30-1,9)&gt;=8,"—",16*G30-15),"Err"))))</f>
        <v xml:space="preserve"> </v>
      </c>
      <c r="H31" s="7" t="str">
        <f>IF(OR(G$13="S",G$13="STD",G$13="",G$13="A",G$13="AES",G$13="F",G$13="Fiber")," ",IF(OR(G$13="FS",G$13="D",G$13="DIS"),IF(MOD(G30,9)=0,"—",16*G30),IF(OR(G$13="M",G$13="MADI"),"—",
IF(OR(G$13="IPI",G$13="IP in"),IF(MOD(G30-1,9)&gt;=8,"—",16*G30),"Err"))))</f>
        <v xml:space="preserve"> </v>
      </c>
      <c r="I31" s="10" t="str">
        <f>IF(OR(I$13="S",I$13="STD",I$13="",I$13="A",I$13="AES",I$13="F",I$13="Fiber")," ",IF(OR(I$13="FS",I$13="D",I$13="DIS"),IF(MOD(I30,9)=0,"—",16*I30-15),IF(OR(I$13="M",I$13="MADI"),"—",IF(OR(I$13="IPI",I$13="IP in"),IF(MOD(I30-1,9)&gt;=8,"—",16*I30-15),"Err"))))</f>
        <v xml:space="preserve"> </v>
      </c>
      <c r="J31" s="7" t="str">
        <f>IF(OR(I$13="S",I$13="STD",I$13="",I$13="A",I$13="AES",I$13="F",I$13="Fiber")," ",IF(OR(I$13="FS",I$13="D",I$13="DIS"),IF(MOD(I30,9)=0,"—",16*I30),IF(OR(I$13="M",I$13="MADI"),"—",
IF(OR(I$13="IPI",I$13="IP in"),IF(MOD(I30-1,9)&gt;=8,"—",16*I30),"Err"))))</f>
        <v xml:space="preserve"> </v>
      </c>
      <c r="K31" s="10" t="str">
        <f>IF(OR(K$13="S",K$13="STD",K$13="",K$13="A",K$13="AES",K$13="F",K$13="Fiber")," ",IF(OR(K$13="FS",K$13="D",K$13="DIS"),IF(MOD(K30,9)=0,"—",16*K30-15),IF(OR(K$13="M",K$13="MADI"),"—",IF(OR(K$13="IPI",K$13="IP in"),IF(MOD(K30-1,9)&gt;=8,"—",16*K30-15),"Err"))))</f>
        <v>—</v>
      </c>
      <c r="L31" s="7" t="str">
        <f>IF(OR(K$13="S",K$13="STD",K$13="",K$13="A",K$13="AES",K$13="F",K$13="Fiber")," ",IF(OR(K$13="FS",K$13="D",K$13="DIS"),IF(MOD(K30,9)=0,"—",16*K30),IF(OR(K$13="M",K$13="MADI"),"—",
IF(OR(K$13="IPI",K$13="IP in"),IF(MOD(K30-1,9)&gt;=8,"—",16*K30),"Err"))))</f>
        <v>—</v>
      </c>
      <c r="M31" s="10" t="str">
        <f>IF(OR(M$13="S",M$13="STD",M$13="",M$13="A",M$13="AES",M$13="F",M$13="Fiber")," ",IF(OR(M$13="FS",M$13="D",M$13="DIS"),IF(MOD(M30,9)=0,"—",16*M30-15),IF(OR(M$13="M",M$13="MADI"),"—",IF(OR(M$13="IPI",M$13="IP in"),IF(MOD(M30-1,9)&gt;=8,"—",16*M30-15),"Err"))))</f>
        <v>—</v>
      </c>
      <c r="N31" s="7" t="str">
        <f>IF(OR(M$13="S",M$13="STD",M$13="",M$13="A",M$13="AES",M$13="F",M$13="Fiber")," ",IF(OR(M$13="FS",M$13="D",M$13="DIS"),IF(MOD(M30,9)=0,"—",16*M30),IF(OR(M$13="M",M$13="MADI"),"—",
IF(OR(M$13="IPI",M$13="IP in"),IF(MOD(M30-1,9)&gt;=8,"—",16*M30),"Err"))))</f>
        <v>—</v>
      </c>
      <c r="O31" s="10" t="str">
        <f>IF(OR(O$13="S",O$13="STD",O$13="",O$13="A",O$13="AES",O$13="F",O$13="Fiber")," ",IF(OR(O$13="FS",O$13="D",O$13="DIS"),IF(MOD(O30,9)=0,"—",16*O30-15),IF(OR(O$13="M",O$13="MADI"),"—",IF(OR(O$13="IPI",O$13="IP in"),IF(MOD(O30-1,9)&gt;=8,"—",16*O30-15),"Err"))))</f>
        <v xml:space="preserve"> </v>
      </c>
      <c r="P31" s="7" t="str">
        <f>IF(OR(O$13="S",O$13="STD",O$13="",O$13="A",O$13="AES",O$13="F",O$13="Fiber")," ",IF(OR(O$13="FS",O$13="D",O$13="DIS"),IF(MOD(O30,9)=0,"—",16*O30),IF(OR(O$13="M",O$13="MADI"),"—",
IF(OR(O$13="IPI",O$13="IP in"),IF(MOD(O30-1,9)&gt;=8,"—",16*O30),"Err"))))</f>
        <v xml:space="preserve"> </v>
      </c>
      <c r="Q31" s="10" t="str">
        <f>IF(OR(Q$13="S",Q$13="STD",Q$13="",Q$13="A",Q$13="AES",Q$13="F",Q$13="Fiber")," ",IF(OR(Q$13="FS",Q$13="D",Q$13="DIS"),IF(MOD(Q30,9)=0,"—",16*Q30-15),IF(OR(Q$13="M",Q$13="MADI"),"—",IF(OR(Q$13="IPI",Q$13="IP in"),IF(MOD(Q30-1,9)&gt;=8,"—",16*Q30-15),"Err"))))</f>
        <v>—</v>
      </c>
      <c r="R31" s="7" t="str">
        <f>IF(OR(Q$13="S",Q$13="STD",Q$13="",Q$13="A",Q$13="AES",Q$13="F",Q$13="Fiber")," ",IF(OR(Q$13="FS",Q$13="D",Q$13="DIS"),IF(MOD(Q30,9)=0,"—",16*Q30),IF(OR(Q$13="M",Q$13="MADI"),"—",
IF(OR(Q$13="IPI",Q$13="IP in"),IF(MOD(Q30-1,9)&gt;=8,"—",16*Q30),"Err"))))</f>
        <v>—</v>
      </c>
      <c r="S31" s="10" t="str">
        <f>IF(OR(S$13="S",S$13="STD",S$13="",S$13="A",S$13="AES",S$13="F",S$13="Fiber")," ",IF(OR(S$13="FS",S$13="D",S$13="DIS"),IF(MOD(S30,9)=0,"—",16*S30-15),IF(OR(S$13="M",S$13="MADI"),"—",IF(OR(S$13="IPI",S$13="IP in"),IF(MOD(S30-1,9)&gt;=8,"—",16*S30-15),"Err"))))</f>
        <v>—</v>
      </c>
      <c r="T31" s="7" t="str">
        <f>IF(OR(S$13="S",S$13="STD",S$13="",S$13="A",S$13="AES",S$13="F",S$13="Fiber")," ",IF(OR(S$13="FS",S$13="D",S$13="DIS"),IF(MOD(S30,9)=0,"—",16*S30),IF(OR(S$13="M",S$13="MADI"),"—",
IF(OR(S$13="IPI",S$13="IP in"),IF(MOD(S30-1,9)&gt;=8,"—",16*S30),"Err"))))</f>
        <v>—</v>
      </c>
      <c r="U31" s="10" t="str">
        <f>IF(OR(U$13="S",U$13="STD",U$13="",U$13="A",U$13="AES",U$13="F",U$13="Fiber")," ",IF(OR(U$13="FS",U$13="D",U$13="DIS"),IF(MOD(U30,9)=0,"—",16*U30-15),IF(OR(U$13="M",U$13="MADI"),"—",IF(OR(U$13="IPI",U$13="IP in"),IF(MOD(U30-1,9)&gt;=8,"—",16*U30-15),"Err"))))</f>
        <v xml:space="preserve"> </v>
      </c>
      <c r="V31" s="7" t="str">
        <f>IF(OR(U$13="S",U$13="STD",U$13="",U$13="A",U$13="AES",U$13="F",U$13="Fiber")," ",IF(OR(U$13="FS",U$13="D",U$13="DIS"),IF(MOD(U30,9)=0,"—",16*U30),IF(OR(U$13="M",U$13="MADI"),"—",
IF(OR(U$13="IPI",U$13="IP in"),IF(MOD(U30-1,9)&gt;=8,"—",16*U30),"Err"))))</f>
        <v xml:space="preserve"> </v>
      </c>
      <c r="W31" s="10" t="str">
        <f>IF(OR(W$13="S",W$13="STD",W$13="",W$13="A",W$13="AES",W$13="F",W$13="Fiber")," ",IF(OR(W$13="FS",W$13="D",W$13="DIS"),IF(MOD(W30,9)=0,"—",16*W30-15),IF(OR(W$13="M",W$13="MADI"),"—",IF(OR(W$13="IPI",W$13="IP in"),IF(MOD(W30-1,9)&gt;=8,"—",16*W30-15),"Err"))))</f>
        <v xml:space="preserve"> </v>
      </c>
      <c r="X31" s="7" t="str">
        <f>IF(OR(W$13="S",W$13="STD",W$13="",W$13="A",W$13="AES",W$13="F",W$13="Fiber")," ",IF(OR(W$13="FS",W$13="D",W$13="DIS"),IF(MOD(W30,9)=0,"—",16*W30),IF(OR(W$13="M",W$13="MADI"),"—",
IF(OR(W$13="IPI",W$13="IP in"),IF(MOD(W30-1,9)&gt;=8,"—",16*W30),"Err"))))</f>
        <v xml:space="preserve"> </v>
      </c>
      <c r="Y31" s="10" t="str">
        <f>IF(OR(Y$13="S",Y$13="STD",Y$13="",Y$13="A",Y$13="AES",Y$13="F",Y$13="Fiber")," ",IF(OR(Y$13="FS",Y$13="D",Y$13="DIS"),IF(MOD(Y30,9)=0,"—",16*Y30-15),IF(OR(Y$13="M",Y$13="MADI"),"—",IF(OR(Y$13="IPI",Y$13="IP in"),IF(MOD(Y30-1,9)&gt;=8,"—",16*Y30-15),"Err"))))</f>
        <v>—</v>
      </c>
      <c r="Z31" s="7" t="str">
        <f>IF(OR(Y$13="S",Y$13="STD",Y$13="",Y$13="A",Y$13="AES",Y$13="F",Y$13="Fiber")," ",IF(OR(Y$13="FS",Y$13="D",Y$13="DIS"),IF(MOD(Y30,9)=0,"—",16*Y30),IF(OR(Y$13="M",Y$13="MADI"),"—",
IF(OR(Y$13="IPI",Y$13="IP in"),IF(MOD(Y30-1,9)&gt;=8,"—",16*Y30),"Err"))))</f>
        <v>—</v>
      </c>
      <c r="AA31" s="10" t="str">
        <f>IF(OR(AA$13="S",AA$13="STD",AA$13="",AA$13="A",AA$13="AES",AA$13="F",AA$13="Fiber")," ",IF(OR(AA$13="FS",AA$13="D",AA$13="DIS"),IF(MOD(AA30,9)=0,"—",16*AA30-15),IF(OR(AA$13="M",AA$13="MADI"),"—",IF(OR(AA$13="IPI",AA$13="IP in"),IF(MOD(AA30-1,9)&gt;=8,"—",16*AA30-15),"Err"))))</f>
        <v>—</v>
      </c>
      <c r="AB31" s="7" t="str">
        <f>IF(OR(AA$13="S",AA$13="STD",AA$13="",AA$13="A",AA$13="AES",AA$13="F",AA$13="Fiber")," ",IF(OR(AA$13="FS",AA$13="D",AA$13="DIS"),IF(MOD(AA30,9)=0,"—",16*AA30),IF(OR(AA$13="M",AA$13="MADI"),"—",
IF(OR(AA$13="IPI",AA$13="IP in"),IF(MOD(AA30-1,9)&gt;=8,"—",16*AA30),"Err"))))</f>
        <v>—</v>
      </c>
      <c r="AC31" s="10" t="str">
        <f>IF(OR(AC$13="S",AC$13="STD",AC$13="",AC$13="A",AC$13="AES",AC$13="F",AC$13="Fiber")," ",IF(OR(AC$13="FS",AC$13="D",AC$13="DIS"),IF(MOD(AC30,9)=0,"—",16*AC30-15),IF(OR(AC$13="M",AC$13="MADI"),"—",IF(OR(AC$13="IPI",AC$13="IP in"),IF(MOD(AC30-1,9)&gt;=8,"—",16*AC30-15),"Err"))))</f>
        <v xml:space="preserve"> </v>
      </c>
      <c r="AD31" s="7" t="str">
        <f>IF(OR(AC$13="S",AC$13="STD",AC$13="",AC$13="A",AC$13="AES",AC$13="F",AC$13="Fiber")," ",IF(OR(AC$13="FS",AC$13="D",AC$13="DIS"),IF(MOD(AC30,9)=0,"—",16*AC30),IF(OR(AC$13="M",AC$13="MADI"),"—",
IF(OR(AC$13="IPI",AC$13="IP in"),IF(MOD(AC30-1,9)&gt;=8,"—",16*AC30),"Err"))))</f>
        <v xml:space="preserve"> </v>
      </c>
      <c r="AE31" s="10" t="str">
        <f>IF(OR(AE$13="S",AE$13="STD",AE$13="",AE$13="A",AE$13="AES",AE$13="F",AE$13="Fiber")," ",IF(OR(AE$13="FS",AE$13="D",AE$13="DIS"),IF(MOD(AE30,9)=0,"—",16*AE30-15),IF(OR(AE$13="M",AE$13="MADI"),"—",IF(OR(AE$13="IPI",AE$13="IP in"),IF(MOD(AE30-1,9)&gt;=8,"—",16*AE30-15),"Err"))))</f>
        <v>—</v>
      </c>
      <c r="AF31" s="7" t="str">
        <f>IF(OR(AE$13="S",AE$13="STD",AE$13="",AE$13="A",AE$13="AES",AE$13="F",AE$13="Fiber")," ",IF(OR(AE$13="FS",AE$13="D",AE$13="DIS"),IF(MOD(AE30,9)=0,"—",16*AE30),IF(OR(AE$13="M",AE$13="MADI"),"—",
IF(OR(AE$13="IPI",AE$13="IP in"),IF(MOD(AE30-1,9)&gt;=8,"—",16*AE30),"Err"))))</f>
        <v>—</v>
      </c>
      <c r="AG31" s="23"/>
      <c r="AH31" s="24"/>
      <c r="AI31" s="10" t="str">
        <f>IF(OR(AI$3="M3",AI$3="S",AI$3="STD",AI$3="",AI$3="A",AI$3="AES",AI$3="F",AI$3="Fiber")," ",IF(OR(AI$3="E",AI$3="EMB"),IF(MOD(AI30,9)=0,"—",16*AI30-15),IF(OR(AI$3="M",AI$3="MADI"),"—",IF(OR(AI$3="IPO",AI$3="IP out"),IF(MOD(AI30-1,18)&gt;=8,"—",16*AI30-15),"Err"))))</f>
        <v>—</v>
      </c>
      <c r="AJ31" s="7" t="str">
        <f>IF(OR(AI$3="M3",AI$3="S",AI$3="STD",AI$3="",AI$3="A",AI$3="AES",AI$3="F",AI$3="Fiber"),
IF(AND(AI$3="M3",MOD(AI30-1,9)=8),"Coax"," "),IF(OR(AI$3="E",AI$3="EMB"),IF(MOD(AI30,9)=0,"—",16*AI30),IF(OR(AI$3="M",AI$3="MADI"),"—",IF(OR(AI$3="IPO",AI$3="IP out"),IF(MOD(AI30-1,18)&gt;=8,"—",16*AI30),"Err"))))</f>
        <v>—</v>
      </c>
      <c r="AK31" s="10" t="str">
        <f>IF(OR(AK$3="M3",AK$3="S",AK$3="STD",AK$3="",AK$3="A",AK$3="AES",AK$3="F",AK$3="Fiber")," ",IF(OR(AK$3="E",AK$3="EMB"),IF(MOD(AK30,9)=0,"—",16*AK30-15),IF(OR(AK$3="M",AK$3="MADI"),"—",IF(OR(AK$3="IPO",AK$3="IP out"),IF(MOD(AK30-1,18)&gt;=8,"—",16*AK30-15),"Err"))))</f>
        <v xml:space="preserve"> </v>
      </c>
      <c r="AL31" s="7" t="str">
        <f>IF(OR(AK$3="M3",AK$3="S",AK$3="STD",AK$3="",AK$3="A",AK$3="AES",AK$3="F",AK$3="Fiber"),
IF(AND(AK$3="M3",MOD(AK30-1,9)=8),"Coax"," "),IF(OR(AK$3="E",AK$3="EMB"),IF(MOD(AK30,9)=0,"—",16*AK30),IF(OR(AK$3="M",AK$3="MADI"),"—",IF(OR(AK$3="IPO",AK$3="IP out"),IF(MOD(AK30-1,18)&gt;=8,"—",16*AK30),"Err"))))</f>
        <v xml:space="preserve"> </v>
      </c>
      <c r="AM31" s="10" t="str">
        <f>IF(OR(AM$3="M3",AM$3="S",AM$3="STD",AM$3="",AM$3="A",AM$3="AES",AM$3="F",AM$3="Fiber")," ",IF(OR(AM$3="E",AM$3="EMB"),IF(MOD(AM30,9)=0,"—",16*AM30-15),IF(OR(AM$3="M",AM$3="MADI"),"—",IF(OR(AM$3="IPO",AM$3="IP out"),IF(MOD(AM30-1,18)&gt;=8,"—",16*AM30-15),"Err"))))</f>
        <v xml:space="preserve"> </v>
      </c>
      <c r="AN31" s="7" t="str">
        <f>IF(OR(AM$3="M3",AM$3="S",AM$3="STD",AM$3="",AM$3="A",AM$3="AES",AM$3="F",AM$3="Fiber"),
IF(AND(AM$3="M3",MOD(AM30-1,9)=8),"Coax"," "),IF(OR(AM$3="E",AM$3="EMB"),IF(MOD(AM30,9)=0,"—",16*AM30),IF(OR(AM$3="M",AM$3="MADI"),"—",IF(OR(AM$3="IPO",AM$3="IP out"),IF(MOD(AM30-1,18)&gt;=8,"—",16*AM30),"Err"))))</f>
        <v xml:space="preserve"> </v>
      </c>
      <c r="AO31" s="10" t="str">
        <f>IF(OR(AO$3="M3",AO$3="S",AO$3="STD",AO$3="",AO$3="A",AO$3="AES",AO$3="F",AO$3="Fiber")," ",IF(OR(AO$3="E",AO$3="EMB"),IF(MOD(AO30,9)=0,"—",16*AO30-15),IF(OR(AO$3="M",AO$3="MADI"),"—",IF(OR(AO$3="IPO",AO$3="IP out"),IF(MOD(AO30-1,18)&gt;=8,"—",16*AO30-15),"Err"))))</f>
        <v xml:space="preserve"> </v>
      </c>
      <c r="AP31" s="7" t="str">
        <f>IF(OR(AO$3="M3",AO$3="S",AO$3="STD",AO$3="",AO$3="A",AO$3="AES",AO$3="F",AO$3="Fiber"),
IF(AND(AO$3="M3",MOD(AO30-1,9)=8),"Coax"," "),IF(OR(AO$3="E",AO$3="EMB"),IF(MOD(AO30,9)=0,"—",16*AO30),IF(OR(AO$3="M",AO$3="MADI"),"—",IF(OR(AO$3="IPO",AO$3="IP out"),IF(MOD(AO30-1,18)&gt;=8,"—",16*AO30),"Err"))))</f>
        <v xml:space="preserve"> </v>
      </c>
      <c r="AQ31" s="10" t="str">
        <f>IF(OR(AQ$3="M3",AQ$3="S",AQ$3="STD",AQ$3="",AQ$3="A",AQ$3="AES",AQ$3="F",AQ$3="Fiber")," ",IF(OR(AQ$3="E",AQ$3="EMB"),IF(MOD(AQ30,9)=0,"—",16*AQ30-15),IF(OR(AQ$3="M",AQ$3="MADI"),"—",IF(OR(AQ$3="IPO",AQ$3="IP out"),IF(MOD(AQ30-1,18)&gt;=8,"—",16*AQ30-15),"Err"))))</f>
        <v>—</v>
      </c>
      <c r="AR31" s="7" t="str">
        <f>IF(OR(AQ$3="M3",AQ$3="S",AQ$3="STD",AQ$3="",AQ$3="A",AQ$3="AES",AQ$3="F",AQ$3="Fiber"),
IF(AND(AQ$3="M3",MOD(AQ30-1,9)=8),"Coax"," "),IF(OR(AQ$3="E",AQ$3="EMB"),IF(MOD(AQ30,9)=0,"—",16*AQ30),IF(OR(AQ$3="M",AQ$3="MADI"),"—",IF(OR(AQ$3="IPO",AQ$3="IP out"),IF(MOD(AQ30-1,18)&gt;=8,"—",16*AQ30),"Err"))))</f>
        <v>—</v>
      </c>
      <c r="AS31" s="10">
        <f>IF(OR(AS$3="M3",AS$3="S",AS$3="STD",AS$3="",AS$3="A",AS$3="AES",AS$3="F",AS$3="Fiber")," ",IF(OR(AS$3="E",AS$3="EMB"),IF(MOD(AS30,9)=0,"—",16*AS30-15),IF(OR(AS$3="M",AS$3="MADI"),"—",IF(OR(AS$3="IPO",AS$3="IP out"),IF(MOD(AS30-1,18)&gt;=8,"—",16*AS30-15),"Err"))))</f>
        <v>785</v>
      </c>
      <c r="AT31" s="7">
        <f>IF(OR(AS$3="M3",AS$3="S",AS$3="STD",AS$3="",AS$3="A",AS$3="AES",AS$3="F",AS$3="Fiber"),
IF(AND(AS$3="M3",MOD(AS30-1,9)=8),"Coax"," "),IF(OR(AS$3="E",AS$3="EMB"),IF(MOD(AS30,9)=0,"—",16*AS30),IF(OR(AS$3="M",AS$3="MADI"),"—",IF(OR(AS$3="IPO",AS$3="IP out"),IF(MOD(AS30-1,18)&gt;=8,"—",16*AS30),"Err"))))</f>
        <v>800</v>
      </c>
      <c r="AU31" s="10" t="str">
        <f>IF(OR(AU$3="M3",AU$3="S",AU$3="STD",AU$3="",AU$3="A",AU$3="AES",AU$3="F",AU$3="Fiber")," ",IF(OR(AU$3="E",AU$3="EMB"),IF(MOD(AU30,9)=0,"—",16*AU30-15),IF(OR(AU$3="M",AU$3="MADI"),"—",IF(OR(AU$3="IPO",AU$3="IP out"),IF(MOD(AU30-1,18)&gt;=8,"—",16*AU30-15),"Err"))))</f>
        <v xml:space="preserve"> </v>
      </c>
      <c r="AV31" s="7" t="str">
        <f>IF(OR(AU$3="M3",AU$3="S",AU$3="STD",AU$3="",AU$3="A",AU$3="AES",AU$3="F",AU$3="Fiber"),
IF(AND(AU$3="M3",MOD(AU30-1,9)=8),"Coax"," "),IF(OR(AU$3="E",AU$3="EMB"),IF(MOD(AU30,9)=0,"—",16*AU30),IF(OR(AU$3="M",AU$3="MADI"),"—",IF(OR(AU$3="IPO",AU$3="IP out"),IF(MOD(AU30-1,18)&gt;=8,"—",16*AU30),"Err"))))</f>
        <v xml:space="preserve"> </v>
      </c>
      <c r="AW31" s="10" t="str">
        <f>IF(OR(AW$3="M3",AW$3="S",AW$3="STD",AW$3="",AW$3="A",AW$3="AES",AW$3="F",AW$3="Fiber")," ",IF(OR(AW$3="E",AW$3="EMB"),IF(MOD(AW30,9)=0,"—",16*AW30-15),IF(OR(AW$3="M",AW$3="MADI"),"—",IF(OR(AW$3="IPO",AW$3="IP out"),IF(MOD(AW30-1,18)&gt;=8,"—",16*AW30-15),"Err"))))</f>
        <v xml:space="preserve"> </v>
      </c>
      <c r="AX31" s="7" t="str">
        <f>IF(OR(AW$3="M3",AW$3="S",AW$3="STD",AW$3="",AW$3="A",AW$3="AES",AW$3="F",AW$3="Fiber"),
IF(AND(AW$3="M3",MOD(AW30-1,9)=8),"Coax"," "),IF(OR(AW$3="E",AW$3="EMB"),IF(MOD(AW30,9)=0,"—",16*AW30),IF(OR(AW$3="M",AW$3="MADI"),"—",IF(OR(AW$3="IPO",AW$3="IP out"),IF(MOD(AW30-1,18)&gt;=8,"—",16*AW30),"Err"))))</f>
        <v xml:space="preserve"> </v>
      </c>
      <c r="AY31" s="12"/>
      <c r="AZ31" s="14" t="s">
        <v>3</v>
      </c>
    </row>
    <row r="32" spans="1:56" s="1" customFormat="1" x14ac:dyDescent="0.25">
      <c r="A32" s="21"/>
      <c r="B32" s="22"/>
      <c r="C32" s="21"/>
      <c r="D32" s="22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11">
        <f>(AI$2)*18-3</f>
        <v>141</v>
      </c>
      <c r="AJ32" s="8"/>
      <c r="AK32" s="11">
        <f>(AK$2)*18-3</f>
        <v>123</v>
      </c>
      <c r="AL32" s="8"/>
      <c r="AM32" s="11">
        <f>(AM$2)*18-3</f>
        <v>105</v>
      </c>
      <c r="AN32" s="8"/>
      <c r="AO32" s="11">
        <f>(AO$2)*18-3</f>
        <v>87</v>
      </c>
      <c r="AP32" s="8"/>
      <c r="AQ32" s="11">
        <f>(AQ$2)*18-3</f>
        <v>69</v>
      </c>
      <c r="AR32" s="8"/>
      <c r="AS32" s="11">
        <f>(AS$2)*18-3</f>
        <v>51</v>
      </c>
      <c r="AT32" s="8"/>
      <c r="AU32" s="11">
        <f>(AU$2)*18-3</f>
        <v>33</v>
      </c>
      <c r="AV32" s="8"/>
      <c r="AW32" s="11">
        <f>(AW$2)*18-3</f>
        <v>15</v>
      </c>
      <c r="AX32" s="8"/>
      <c r="AY32" s="3"/>
      <c r="AZ32" s="14"/>
    </row>
    <row r="33" spans="1:52" s="5" customFormat="1" ht="13.5" x14ac:dyDescent="0.25">
      <c r="A33" s="23"/>
      <c r="B33" s="24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10" t="str">
        <f>IF(OR(AI$3="M3",AI$3="S",AI$3="STD",AI$3="",AI$3="A",AI$3="AES",AI$3="F",AI$3="Fiber")," ",IF(OR(AI$3="E",AI$3="EMB"),IF(MOD(AI32,9)=0,"—",16*AI32-15),IF(OR(AI$3="M",AI$3="MADI"),"—",IF(OR(AI$3="IPO",AI$3="IP out"),IF(MOD(AI32-1,18)&gt;=8,"—",16*AI32-15),"Err"))))</f>
        <v>—</v>
      </c>
      <c r="AJ33" s="7" t="str">
        <f>IF(OR(AI$3="M3",AI$3="S",AI$3="STD",AI$3="",AI$3="A",AI$3="AES",AI$3="F",AI$3="Fiber"),
IF(AND(AI$3="M3",MOD(AI32-1,9)=8),"Coax"," "),IF(OR(AI$3="E",AI$3="EMB"),IF(MOD(AI32,9)=0,"—",16*AI32),IF(OR(AI$3="M",AI$3="MADI"),"—",IF(OR(AI$3="IPO",AI$3="IP out"),IF(MOD(AI32-1,18)&gt;=8,"—",16*AI32),"Err"))))</f>
        <v>—</v>
      </c>
      <c r="AK33" s="10" t="str">
        <f>IF(OR(AK$3="M3",AK$3="S",AK$3="STD",AK$3="",AK$3="A",AK$3="AES",AK$3="F",AK$3="Fiber")," ",IF(OR(AK$3="E",AK$3="EMB"),IF(MOD(AK32,9)=0,"—",16*AK32-15),IF(OR(AK$3="M",AK$3="MADI"),"—",IF(OR(AK$3="IPO",AK$3="IP out"),IF(MOD(AK32-1,18)&gt;=8,"—",16*AK32-15),"Err"))))</f>
        <v xml:space="preserve"> </v>
      </c>
      <c r="AL33" s="7" t="str">
        <f>IF(OR(AK$3="M3",AK$3="S",AK$3="STD",AK$3="",AK$3="A",AK$3="AES",AK$3="F",AK$3="Fiber"),
IF(AND(AK$3="M3",MOD(AK32-1,9)=8),"Coax"," "),IF(OR(AK$3="E",AK$3="EMB"),IF(MOD(AK32,9)=0,"—",16*AK32),IF(OR(AK$3="M",AK$3="MADI"),"—",IF(OR(AK$3="IPO",AK$3="IP out"),IF(MOD(AK32-1,18)&gt;=8,"—",16*AK32),"Err"))))</f>
        <v xml:space="preserve"> </v>
      </c>
      <c r="AM33" s="10" t="str">
        <f>IF(OR(AM$3="M3",AM$3="S",AM$3="STD",AM$3="",AM$3="A",AM$3="AES",AM$3="F",AM$3="Fiber")," ",IF(OR(AM$3="E",AM$3="EMB"),IF(MOD(AM32,9)=0,"—",16*AM32-15),IF(OR(AM$3="M",AM$3="MADI"),"—",IF(OR(AM$3="IPO",AM$3="IP out"),IF(MOD(AM32-1,18)&gt;=8,"—",16*AM32-15),"Err"))))</f>
        <v xml:space="preserve"> </v>
      </c>
      <c r="AN33" s="7" t="str">
        <f>IF(OR(AM$3="M3",AM$3="S",AM$3="STD",AM$3="",AM$3="A",AM$3="AES",AM$3="F",AM$3="Fiber"),
IF(AND(AM$3="M3",MOD(AM32-1,9)=8),"Coax"," "),IF(OR(AM$3="E",AM$3="EMB"),IF(MOD(AM32,9)=0,"—",16*AM32),IF(OR(AM$3="M",AM$3="MADI"),"—",IF(OR(AM$3="IPO",AM$3="IP out"),IF(MOD(AM32-1,18)&gt;=8,"—",16*AM32),"Err"))))</f>
        <v xml:space="preserve"> </v>
      </c>
      <c r="AO33" s="10" t="str">
        <f>IF(OR(AO$3="M3",AO$3="S",AO$3="STD",AO$3="",AO$3="A",AO$3="AES",AO$3="F",AO$3="Fiber")," ",IF(OR(AO$3="E",AO$3="EMB"),IF(MOD(AO32,9)=0,"—",16*AO32-15),IF(OR(AO$3="M",AO$3="MADI"),"—",IF(OR(AO$3="IPO",AO$3="IP out"),IF(MOD(AO32-1,18)&gt;=8,"—",16*AO32-15),"Err"))))</f>
        <v xml:space="preserve"> </v>
      </c>
      <c r="AP33" s="7" t="str">
        <f>IF(OR(AO$3="M3",AO$3="S",AO$3="STD",AO$3="",AO$3="A",AO$3="AES",AO$3="F",AO$3="Fiber"),
IF(AND(AO$3="M3",MOD(AO32-1,9)=8),"Coax"," "),IF(OR(AO$3="E",AO$3="EMB"),IF(MOD(AO32,9)=0,"—",16*AO32),IF(OR(AO$3="M",AO$3="MADI"),"—",IF(OR(AO$3="IPO",AO$3="IP out"),IF(MOD(AO32-1,18)&gt;=8,"—",16*AO32),"Err"))))</f>
        <v xml:space="preserve"> </v>
      </c>
      <c r="AQ33" s="10" t="str">
        <f>IF(OR(AQ$3="M3",AQ$3="S",AQ$3="STD",AQ$3="",AQ$3="A",AQ$3="AES",AQ$3="F",AQ$3="Fiber")," ",IF(OR(AQ$3="E",AQ$3="EMB"),IF(MOD(AQ32,9)=0,"—",16*AQ32-15),IF(OR(AQ$3="M",AQ$3="MADI"),"—",IF(OR(AQ$3="IPO",AQ$3="IP out"),IF(MOD(AQ32-1,18)&gt;=8,"—",16*AQ32-15),"Err"))))</f>
        <v>—</v>
      </c>
      <c r="AR33" s="7" t="str">
        <f>IF(OR(AQ$3="M3",AQ$3="S",AQ$3="STD",AQ$3="",AQ$3="A",AQ$3="AES",AQ$3="F",AQ$3="Fiber"),
IF(AND(AQ$3="M3",MOD(AQ32-1,9)=8),"Coax"," "),IF(OR(AQ$3="E",AQ$3="EMB"),IF(MOD(AQ32,9)=0,"—",16*AQ32),IF(OR(AQ$3="M",AQ$3="MADI"),"—",IF(OR(AQ$3="IPO",AQ$3="IP out"),IF(MOD(AQ32-1,18)&gt;=8,"—",16*AQ32),"Err"))))</f>
        <v>—</v>
      </c>
      <c r="AS33" s="10">
        <f>IF(OR(AS$3="M3",AS$3="S",AS$3="STD",AS$3="",AS$3="A",AS$3="AES",AS$3="F",AS$3="Fiber")," ",IF(OR(AS$3="E",AS$3="EMB"),IF(MOD(AS32,9)=0,"—",16*AS32-15),IF(OR(AS$3="M",AS$3="MADI"),"—",IF(OR(AS$3="IPO",AS$3="IP out"),IF(MOD(AS32-1,18)&gt;=8,"—",16*AS32-15),"Err"))))</f>
        <v>801</v>
      </c>
      <c r="AT33" s="7">
        <f>IF(OR(AS$3="M3",AS$3="S",AS$3="STD",AS$3="",AS$3="A",AS$3="AES",AS$3="F",AS$3="Fiber"),
IF(AND(AS$3="M3",MOD(AS32-1,9)=8),"Coax"," "),IF(OR(AS$3="E",AS$3="EMB"),IF(MOD(AS32,9)=0,"—",16*AS32),IF(OR(AS$3="M",AS$3="MADI"),"—",IF(OR(AS$3="IPO",AS$3="IP out"),IF(MOD(AS32-1,18)&gt;=8,"—",16*AS32),"Err"))))</f>
        <v>816</v>
      </c>
      <c r="AU33" s="10" t="str">
        <f>IF(OR(AU$3="M3",AU$3="S",AU$3="STD",AU$3="",AU$3="A",AU$3="AES",AU$3="F",AU$3="Fiber")," ",IF(OR(AU$3="E",AU$3="EMB"),IF(MOD(AU32,9)=0,"—",16*AU32-15),IF(OR(AU$3="M",AU$3="MADI"),"—",IF(OR(AU$3="IPO",AU$3="IP out"),IF(MOD(AU32-1,18)&gt;=8,"—",16*AU32-15),"Err"))))</f>
        <v xml:space="preserve"> </v>
      </c>
      <c r="AV33" s="7" t="str">
        <f>IF(OR(AU$3="M3",AU$3="S",AU$3="STD",AU$3="",AU$3="A",AU$3="AES",AU$3="F",AU$3="Fiber"),
IF(AND(AU$3="M3",MOD(AU32-1,9)=8),"Coax"," "),IF(OR(AU$3="E",AU$3="EMB"),IF(MOD(AU32,9)=0,"—",16*AU32),IF(OR(AU$3="M",AU$3="MADI"),"—",IF(OR(AU$3="IPO",AU$3="IP out"),IF(MOD(AU32-1,18)&gt;=8,"—",16*AU32),"Err"))))</f>
        <v xml:space="preserve"> </v>
      </c>
      <c r="AW33" s="10" t="str">
        <f>IF(OR(AW$3="M3",AW$3="S",AW$3="STD",AW$3="",AW$3="A",AW$3="AES",AW$3="F",AW$3="Fiber")," ",IF(OR(AW$3="E",AW$3="EMB"),IF(MOD(AW32,9)=0,"—",16*AW32-15),IF(OR(AW$3="M",AW$3="MADI"),"—",IF(OR(AW$3="IPO",AW$3="IP out"),IF(MOD(AW32-1,18)&gt;=8,"—",16*AW32-15),"Err"))))</f>
        <v xml:space="preserve"> </v>
      </c>
      <c r="AX33" s="7" t="str">
        <f>IF(OR(AW$3="M3",AW$3="S",AW$3="STD",AW$3="",AW$3="A",AW$3="AES",AW$3="F",AW$3="Fiber"),
IF(AND(AW$3="M3",MOD(AW32-1,9)=8),"Coax"," "),IF(OR(AW$3="E",AW$3="EMB"),IF(MOD(AW32,9)=0,"—",16*AW32),IF(OR(AW$3="M",AW$3="MADI"),"—",IF(OR(AW$3="IPO",AW$3="IP out"),IF(MOD(AW32-1,18)&gt;=8,"—",16*AW32),"Err"))))</f>
        <v xml:space="preserve"> </v>
      </c>
      <c r="AY33" s="12"/>
      <c r="AZ33" s="15"/>
    </row>
    <row r="34" spans="1:52" s="1" customFormat="1" x14ac:dyDescent="0.25">
      <c r="A34" s="21"/>
      <c r="B34" s="22"/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11">
        <f>(AI$2)*18-2</f>
        <v>142</v>
      </c>
      <c r="AJ34" s="8"/>
      <c r="AK34" s="11">
        <f>(AK$2)*18-2</f>
        <v>124</v>
      </c>
      <c r="AL34" s="8"/>
      <c r="AM34" s="11">
        <f>(AM$2)*18-2</f>
        <v>106</v>
      </c>
      <c r="AN34" s="8"/>
      <c r="AO34" s="11">
        <f>(AO$2)*18-2</f>
        <v>88</v>
      </c>
      <c r="AP34" s="8"/>
      <c r="AQ34" s="11">
        <f>(AQ$2)*18-2</f>
        <v>70</v>
      </c>
      <c r="AR34" s="8"/>
      <c r="AS34" s="11">
        <f>(AS$2)*18-2</f>
        <v>52</v>
      </c>
      <c r="AT34" s="8"/>
      <c r="AU34" s="11">
        <f>(AU$2)*18-2</f>
        <v>34</v>
      </c>
      <c r="AV34" s="8"/>
      <c r="AW34" s="11">
        <f>(AW$2)*18-2</f>
        <v>16</v>
      </c>
      <c r="AX34" s="8"/>
      <c r="AY34" s="3"/>
      <c r="AZ34" s="14"/>
    </row>
    <row r="35" spans="1:52" s="5" customFormat="1" ht="13.5" x14ac:dyDescent="0.25">
      <c r="A35" s="23"/>
      <c r="B35" s="24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10" t="str">
        <f>IF(OR(AI$3="M3",AI$3="S",AI$3="STD",AI$3="",AI$3="A",AI$3="AES",AI$3="F",AI$3="Fiber")," ",IF(OR(AI$3="E",AI$3="EMB"),IF(MOD(AI34,9)=0,"—",16*AI34-15),IF(OR(AI$3="M",AI$3="MADI"),"—",IF(OR(AI$3="IPO",AI$3="IP out"),IF(MOD(AI34-1,18)&gt;=8,"—",16*AI34-15),"Err"))))</f>
        <v>—</v>
      </c>
      <c r="AJ35" s="7" t="str">
        <f>IF(OR(AI$3="M3",AI$3="S",AI$3="STD",AI$3="",AI$3="A",AI$3="AES",AI$3="F",AI$3="Fiber"),
IF(AND(AI$3="M3",MOD(AI34-1,9)=8),"Coax"," "),IF(OR(AI$3="E",AI$3="EMB"),IF(MOD(AI34,9)=0,"—",16*AI34),IF(OR(AI$3="M",AI$3="MADI"),"—",IF(OR(AI$3="IPO",AI$3="IP out"),IF(MOD(AI34-1,18)&gt;=8,"—",16*AI34),"Err"))))</f>
        <v>—</v>
      </c>
      <c r="AK35" s="10" t="str">
        <f>IF(OR(AK$3="M3",AK$3="S",AK$3="STD",AK$3="",AK$3="A",AK$3="AES",AK$3="F",AK$3="Fiber")," ",IF(OR(AK$3="E",AK$3="EMB"),IF(MOD(AK34,9)=0,"—",16*AK34-15),IF(OR(AK$3="M",AK$3="MADI"),"—",IF(OR(AK$3="IPO",AK$3="IP out"),IF(MOD(AK34-1,18)&gt;=8,"—",16*AK34-15),"Err"))))</f>
        <v xml:space="preserve"> </v>
      </c>
      <c r="AL35" s="7" t="str">
        <f>IF(OR(AK$3="M3",AK$3="S",AK$3="STD",AK$3="",AK$3="A",AK$3="AES",AK$3="F",AK$3="Fiber"),
IF(AND(AK$3="M3",MOD(AK34-1,9)=8),"Coax"," "),IF(OR(AK$3="E",AK$3="EMB"),IF(MOD(AK34,9)=0,"—",16*AK34),IF(OR(AK$3="M",AK$3="MADI"),"—",IF(OR(AK$3="IPO",AK$3="IP out"),IF(MOD(AK34-1,18)&gt;=8,"—",16*AK34),"Err"))))</f>
        <v xml:space="preserve"> </v>
      </c>
      <c r="AM35" s="10" t="str">
        <f>IF(OR(AM$3="M3",AM$3="S",AM$3="STD",AM$3="",AM$3="A",AM$3="AES",AM$3="F",AM$3="Fiber")," ",IF(OR(AM$3="E",AM$3="EMB"),IF(MOD(AM34,9)=0,"—",16*AM34-15),IF(OR(AM$3="M",AM$3="MADI"),"—",IF(OR(AM$3="IPO",AM$3="IP out"),IF(MOD(AM34-1,18)&gt;=8,"—",16*AM34-15),"Err"))))</f>
        <v xml:space="preserve"> </v>
      </c>
      <c r="AN35" s="7" t="str">
        <f>IF(OR(AM$3="M3",AM$3="S",AM$3="STD",AM$3="",AM$3="A",AM$3="AES",AM$3="F",AM$3="Fiber"),
IF(AND(AM$3="M3",MOD(AM34-1,9)=8),"Coax"," "),IF(OR(AM$3="E",AM$3="EMB"),IF(MOD(AM34,9)=0,"—",16*AM34),IF(OR(AM$3="M",AM$3="MADI"),"—",IF(OR(AM$3="IPO",AM$3="IP out"),IF(MOD(AM34-1,18)&gt;=8,"—",16*AM34),"Err"))))</f>
        <v xml:space="preserve"> </v>
      </c>
      <c r="AO35" s="10" t="str">
        <f>IF(OR(AO$3="M3",AO$3="S",AO$3="STD",AO$3="",AO$3="A",AO$3="AES",AO$3="F",AO$3="Fiber")," ",IF(OR(AO$3="E",AO$3="EMB"),IF(MOD(AO34,9)=0,"—",16*AO34-15),IF(OR(AO$3="M",AO$3="MADI"),"—",IF(OR(AO$3="IPO",AO$3="IP out"),IF(MOD(AO34-1,18)&gt;=8,"—",16*AO34-15),"Err"))))</f>
        <v xml:space="preserve"> </v>
      </c>
      <c r="AP35" s="7" t="str">
        <f>IF(OR(AO$3="M3",AO$3="S",AO$3="STD",AO$3="",AO$3="A",AO$3="AES",AO$3="F",AO$3="Fiber"),
IF(AND(AO$3="M3",MOD(AO34-1,9)=8),"Coax"," "),IF(OR(AO$3="E",AO$3="EMB"),IF(MOD(AO34,9)=0,"—",16*AO34),IF(OR(AO$3="M",AO$3="MADI"),"—",IF(OR(AO$3="IPO",AO$3="IP out"),IF(MOD(AO34-1,18)&gt;=8,"—",16*AO34),"Err"))))</f>
        <v xml:space="preserve"> </v>
      </c>
      <c r="AQ35" s="10" t="str">
        <f>IF(OR(AQ$3="M3",AQ$3="S",AQ$3="STD",AQ$3="",AQ$3="A",AQ$3="AES",AQ$3="F",AQ$3="Fiber")," ",IF(OR(AQ$3="E",AQ$3="EMB"),IF(MOD(AQ34,9)=0,"—",16*AQ34-15),IF(OR(AQ$3="M",AQ$3="MADI"),"—",IF(OR(AQ$3="IPO",AQ$3="IP out"),IF(MOD(AQ34-1,18)&gt;=8,"—",16*AQ34-15),"Err"))))</f>
        <v>—</v>
      </c>
      <c r="AR35" s="7" t="str">
        <f>IF(OR(AQ$3="M3",AQ$3="S",AQ$3="STD",AQ$3="",AQ$3="A",AQ$3="AES",AQ$3="F",AQ$3="Fiber"),
IF(AND(AQ$3="M3",MOD(AQ34-1,9)=8),"Coax"," "),IF(OR(AQ$3="E",AQ$3="EMB"),IF(MOD(AQ34,9)=0,"—",16*AQ34),IF(OR(AQ$3="M",AQ$3="MADI"),"—",IF(OR(AQ$3="IPO",AQ$3="IP out"),IF(MOD(AQ34-1,18)&gt;=8,"—",16*AQ34),"Err"))))</f>
        <v>—</v>
      </c>
      <c r="AS35" s="10">
        <f>IF(OR(AS$3="M3",AS$3="S",AS$3="STD",AS$3="",AS$3="A",AS$3="AES",AS$3="F",AS$3="Fiber")," ",IF(OR(AS$3="E",AS$3="EMB"),IF(MOD(AS34,9)=0,"—",16*AS34-15),IF(OR(AS$3="M",AS$3="MADI"),"—",IF(OR(AS$3="IPO",AS$3="IP out"),IF(MOD(AS34-1,18)&gt;=8,"—",16*AS34-15),"Err"))))</f>
        <v>817</v>
      </c>
      <c r="AT35" s="7">
        <f>IF(OR(AS$3="M3",AS$3="S",AS$3="STD",AS$3="",AS$3="A",AS$3="AES",AS$3="F",AS$3="Fiber"),
IF(AND(AS$3="M3",MOD(AS34-1,9)=8),"Coax"," "),IF(OR(AS$3="E",AS$3="EMB"),IF(MOD(AS34,9)=0,"—",16*AS34),IF(OR(AS$3="M",AS$3="MADI"),"—",IF(OR(AS$3="IPO",AS$3="IP out"),IF(MOD(AS34-1,18)&gt;=8,"—",16*AS34),"Err"))))</f>
        <v>832</v>
      </c>
      <c r="AU35" s="10" t="str">
        <f>IF(OR(AU$3="M3",AU$3="S",AU$3="STD",AU$3="",AU$3="A",AU$3="AES",AU$3="F",AU$3="Fiber")," ",IF(OR(AU$3="E",AU$3="EMB"),IF(MOD(AU34,9)=0,"—",16*AU34-15),IF(OR(AU$3="M",AU$3="MADI"),"—",IF(OR(AU$3="IPO",AU$3="IP out"),IF(MOD(AU34-1,18)&gt;=8,"—",16*AU34-15),"Err"))))</f>
        <v xml:space="preserve"> </v>
      </c>
      <c r="AV35" s="7" t="str">
        <f>IF(OR(AU$3="M3",AU$3="S",AU$3="STD",AU$3="",AU$3="A",AU$3="AES",AU$3="F",AU$3="Fiber"),
IF(AND(AU$3="M3",MOD(AU34-1,9)=8),"Coax"," "),IF(OR(AU$3="E",AU$3="EMB"),IF(MOD(AU34,9)=0,"—",16*AU34),IF(OR(AU$3="M",AU$3="MADI"),"—",IF(OR(AU$3="IPO",AU$3="IP out"),IF(MOD(AU34-1,18)&gt;=8,"—",16*AU34),"Err"))))</f>
        <v xml:space="preserve"> </v>
      </c>
      <c r="AW35" s="10" t="str">
        <f>IF(OR(AW$3="M3",AW$3="S",AW$3="STD",AW$3="",AW$3="A",AW$3="AES",AW$3="F",AW$3="Fiber")," ",IF(OR(AW$3="E",AW$3="EMB"),IF(MOD(AW34,9)=0,"—",16*AW34-15),IF(OR(AW$3="M",AW$3="MADI"),"—",IF(OR(AW$3="IPO",AW$3="IP out"),IF(MOD(AW34-1,18)&gt;=8,"—",16*AW34-15),"Err"))))</f>
        <v xml:space="preserve"> </v>
      </c>
      <c r="AX35" s="7" t="str">
        <f>IF(OR(AW$3="M3",AW$3="S",AW$3="STD",AW$3="",AW$3="A",AW$3="AES",AW$3="F",AW$3="Fiber"),
IF(AND(AW$3="M3",MOD(AW34-1,9)=8),"Coax"," "),IF(OR(AW$3="E",AW$3="EMB"),IF(MOD(AW34,9)=0,"—",16*AW34),IF(OR(AW$3="M",AW$3="MADI"),"—",IF(OR(AW$3="IPO",AW$3="IP out"),IF(MOD(AW34-1,18)&gt;=8,"—",16*AW34),"Err"))))</f>
        <v xml:space="preserve"> </v>
      </c>
      <c r="AY35" s="12"/>
      <c r="AZ35" s="15"/>
    </row>
    <row r="36" spans="1:52" s="1" customFormat="1" x14ac:dyDescent="0.25">
      <c r="A36" s="21"/>
      <c r="B36" s="22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11">
        <f>(AI$2)*18-1</f>
        <v>143</v>
      </c>
      <c r="AJ36" s="8"/>
      <c r="AK36" s="11">
        <f>(AK$2)*18-1</f>
        <v>125</v>
      </c>
      <c r="AL36" s="8"/>
      <c r="AM36" s="11">
        <f>(AM$2)*18-1</f>
        <v>107</v>
      </c>
      <c r="AN36" s="8"/>
      <c r="AO36" s="11">
        <f>(AO$2)*18-1</f>
        <v>89</v>
      </c>
      <c r="AP36" s="8"/>
      <c r="AQ36" s="11">
        <f>(AQ$2)*18-1</f>
        <v>71</v>
      </c>
      <c r="AR36" s="8"/>
      <c r="AS36" s="11">
        <f>(AS$2)*18-1</f>
        <v>53</v>
      </c>
      <c r="AT36" s="8"/>
      <c r="AU36" s="11">
        <f>(AU$2)*18-1</f>
        <v>35</v>
      </c>
      <c r="AV36" s="8"/>
      <c r="AW36" s="11">
        <f>(AW$2)*18-1</f>
        <v>17</v>
      </c>
      <c r="AX36" s="8"/>
      <c r="AY36" s="3"/>
      <c r="AZ36" s="16"/>
    </row>
    <row r="37" spans="1:52" s="5" customFormat="1" ht="13.5" x14ac:dyDescent="0.25">
      <c r="A37" s="23"/>
      <c r="B37" s="24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10" t="str">
        <f>IF(OR(AI$3="M3",AI$3="S",AI$3="STD",AI$3="",AI$3="A",AI$3="AES",AI$3="F",AI$3="Fiber")," ",IF(OR(AI$3="E",AI$3="EMB"),IF(MOD(AI36,9)=0,"—",16*AI36-15),IF(OR(AI$3="M",AI$3="MADI"),"—",IF(OR(AI$3="IPO",AI$3="IP out"),IF(MOD(AI36-1,18)&gt;=8,"—",16*AI36-15),"Err"))))</f>
        <v>—</v>
      </c>
      <c r="AJ37" s="7" t="str">
        <f>IF(OR(AI$3="M3",AI$3="S",AI$3="STD",AI$3="",AI$3="A",AI$3="AES",AI$3="F",AI$3="Fiber"),
IF(AND(AI$3="M3",MOD(AI36-1,9)=8),"Coax"," "),IF(OR(AI$3="E",AI$3="EMB"),IF(MOD(AI36,9)=0,"—",16*AI36),IF(OR(AI$3="M",AI$3="MADI"),"—",IF(OR(AI$3="IPO",AI$3="IP out"),IF(MOD(AI36-1,18)&gt;=8,"—",16*AI36),"Err"))))</f>
        <v>—</v>
      </c>
      <c r="AK37" s="10" t="str">
        <f>IF(OR(AK$3="M3",AK$3="S",AK$3="STD",AK$3="",AK$3="A",AK$3="AES",AK$3="F",AK$3="Fiber")," ",IF(OR(AK$3="E",AK$3="EMB"),IF(MOD(AK36,9)=0,"—",16*AK36-15),IF(OR(AK$3="M",AK$3="MADI"),"—",IF(OR(AK$3="IPO",AK$3="IP out"),IF(MOD(AK36-1,18)&gt;=8,"—",16*AK36-15),"Err"))))</f>
        <v xml:space="preserve"> </v>
      </c>
      <c r="AL37" s="7" t="str">
        <f>IF(OR(AK$3="M3",AK$3="S",AK$3="STD",AK$3="",AK$3="A",AK$3="AES",AK$3="F",AK$3="Fiber"),
IF(AND(AK$3="M3",MOD(AK36-1,9)=8),"Coax"," "),IF(OR(AK$3="E",AK$3="EMB"),IF(MOD(AK36,9)=0,"—",16*AK36),IF(OR(AK$3="M",AK$3="MADI"),"—",IF(OR(AK$3="IPO",AK$3="IP out"),IF(MOD(AK36-1,18)&gt;=8,"—",16*AK36),"Err"))))</f>
        <v xml:space="preserve"> </v>
      </c>
      <c r="AM37" s="10" t="str">
        <f>IF(OR(AM$3="M3",AM$3="S",AM$3="STD",AM$3="",AM$3="A",AM$3="AES",AM$3="F",AM$3="Fiber")," ",IF(OR(AM$3="E",AM$3="EMB"),IF(MOD(AM36,9)=0,"—",16*AM36-15),IF(OR(AM$3="M",AM$3="MADI"),"—",IF(OR(AM$3="IPO",AM$3="IP out"),IF(MOD(AM36-1,18)&gt;=8,"—",16*AM36-15),"Err"))))</f>
        <v xml:space="preserve"> </v>
      </c>
      <c r="AN37" s="7" t="str">
        <f>IF(OR(AM$3="M3",AM$3="S",AM$3="STD",AM$3="",AM$3="A",AM$3="AES",AM$3="F",AM$3="Fiber"),
IF(AND(AM$3="M3",MOD(AM36-1,9)=8),"Coax"," "),IF(OR(AM$3="E",AM$3="EMB"),IF(MOD(AM36,9)=0,"—",16*AM36),IF(OR(AM$3="M",AM$3="MADI"),"—",IF(OR(AM$3="IPO",AM$3="IP out"),IF(MOD(AM36-1,18)&gt;=8,"—",16*AM36),"Err"))))</f>
        <v xml:space="preserve"> </v>
      </c>
      <c r="AO37" s="10" t="str">
        <f>IF(OR(AO$3="M3",AO$3="S",AO$3="STD",AO$3="",AO$3="A",AO$3="AES",AO$3="F",AO$3="Fiber")," ",IF(OR(AO$3="E",AO$3="EMB"),IF(MOD(AO36,9)=0,"—",16*AO36-15),IF(OR(AO$3="M",AO$3="MADI"),"—",IF(OR(AO$3="IPO",AO$3="IP out"),IF(MOD(AO36-1,18)&gt;=8,"—",16*AO36-15),"Err"))))</f>
        <v xml:space="preserve"> </v>
      </c>
      <c r="AP37" s="7" t="str">
        <f>IF(OR(AO$3="M3",AO$3="S",AO$3="STD",AO$3="",AO$3="A",AO$3="AES",AO$3="F",AO$3="Fiber"),
IF(AND(AO$3="M3",MOD(AO36-1,9)=8),"Coax"," "),IF(OR(AO$3="E",AO$3="EMB"),IF(MOD(AO36,9)=0,"—",16*AO36),IF(OR(AO$3="M",AO$3="MADI"),"—",IF(OR(AO$3="IPO",AO$3="IP out"),IF(MOD(AO36-1,18)&gt;=8,"—",16*AO36),"Err"))))</f>
        <v xml:space="preserve"> </v>
      </c>
      <c r="AQ37" s="10" t="str">
        <f>IF(OR(AQ$3="M3",AQ$3="S",AQ$3="STD",AQ$3="",AQ$3="A",AQ$3="AES",AQ$3="F",AQ$3="Fiber")," ",IF(OR(AQ$3="E",AQ$3="EMB"),IF(MOD(AQ36,9)=0,"—",16*AQ36-15),IF(OR(AQ$3="M",AQ$3="MADI"),"—",IF(OR(AQ$3="IPO",AQ$3="IP out"),IF(MOD(AQ36-1,18)&gt;=8,"—",16*AQ36-15),"Err"))))</f>
        <v>—</v>
      </c>
      <c r="AR37" s="7" t="str">
        <f>IF(OR(AQ$3="M3",AQ$3="S",AQ$3="STD",AQ$3="",AQ$3="A",AQ$3="AES",AQ$3="F",AQ$3="Fiber"),
IF(AND(AQ$3="M3",MOD(AQ36-1,9)=8),"Coax"," "),IF(OR(AQ$3="E",AQ$3="EMB"),IF(MOD(AQ36,9)=0,"—",16*AQ36),IF(OR(AQ$3="M",AQ$3="MADI"),"—",IF(OR(AQ$3="IPO",AQ$3="IP out"),IF(MOD(AQ36-1,18)&gt;=8,"—",16*AQ36),"Err"))))</f>
        <v>—</v>
      </c>
      <c r="AS37" s="10">
        <f>IF(OR(AS$3="M3",AS$3="S",AS$3="STD",AS$3="",AS$3="A",AS$3="AES",AS$3="F",AS$3="Fiber")," ",IF(OR(AS$3="E",AS$3="EMB"),IF(MOD(AS36,9)=0,"—",16*AS36-15),IF(OR(AS$3="M",AS$3="MADI"),"—",IF(OR(AS$3="IPO",AS$3="IP out"),IF(MOD(AS36-1,18)&gt;=8,"—",16*AS36-15),"Err"))))</f>
        <v>833</v>
      </c>
      <c r="AT37" s="7">
        <f>IF(OR(AS$3="M3",AS$3="S",AS$3="STD",AS$3="",AS$3="A",AS$3="AES",AS$3="F",AS$3="Fiber"),
IF(AND(AS$3="M3",MOD(AS36-1,9)=8),"Coax"," "),IF(OR(AS$3="E",AS$3="EMB"),IF(MOD(AS36,9)=0,"—",16*AS36),IF(OR(AS$3="M",AS$3="MADI"),"—",IF(OR(AS$3="IPO",AS$3="IP out"),IF(MOD(AS36-1,18)&gt;=8,"—",16*AS36),"Err"))))</f>
        <v>848</v>
      </c>
      <c r="AU37" s="10" t="str">
        <f>IF(OR(AU$3="M3",AU$3="S",AU$3="STD",AU$3="",AU$3="A",AU$3="AES",AU$3="F",AU$3="Fiber")," ",IF(OR(AU$3="E",AU$3="EMB"),IF(MOD(AU36,9)=0,"—",16*AU36-15),IF(OR(AU$3="M",AU$3="MADI"),"—",IF(OR(AU$3="IPO",AU$3="IP out"),IF(MOD(AU36-1,18)&gt;=8,"—",16*AU36-15),"Err"))))</f>
        <v xml:space="preserve"> </v>
      </c>
      <c r="AV37" s="7" t="str">
        <f>IF(OR(AU$3="M3",AU$3="S",AU$3="STD",AU$3="",AU$3="A",AU$3="AES",AU$3="F",AU$3="Fiber"),
IF(AND(AU$3="M3",MOD(AU36-1,9)=8),"Coax"," "),IF(OR(AU$3="E",AU$3="EMB"),IF(MOD(AU36,9)=0,"—",16*AU36),IF(OR(AU$3="M",AU$3="MADI"),"—",IF(OR(AU$3="IPO",AU$3="IP out"),IF(MOD(AU36-1,18)&gt;=8,"—",16*AU36),"Err"))))</f>
        <v xml:space="preserve"> </v>
      </c>
      <c r="AW37" s="10" t="str">
        <f>IF(OR(AW$3="M3",AW$3="S",AW$3="STD",AW$3="",AW$3="A",AW$3="AES",AW$3="F",AW$3="Fiber")," ",IF(OR(AW$3="E",AW$3="EMB"),IF(MOD(AW36,9)=0,"—",16*AW36-15),IF(OR(AW$3="M",AW$3="MADI"),"—",IF(OR(AW$3="IPO",AW$3="IP out"),IF(MOD(AW36-1,18)&gt;=8,"—",16*AW36-15),"Err"))))</f>
        <v xml:space="preserve"> </v>
      </c>
      <c r="AX37" s="7" t="str">
        <f>IF(OR(AW$3="M3",AW$3="S",AW$3="STD",AW$3="",AW$3="A",AW$3="AES",AW$3="F",AW$3="Fiber"),
IF(AND(AW$3="M3",MOD(AW36-1,9)=8),"Coax"," "),IF(OR(AW$3="E",AW$3="EMB"),IF(MOD(AW36,9)=0,"—",16*AW36),IF(OR(AW$3="M",AW$3="MADI"),"—",IF(OR(AW$3="IPO",AW$3="IP out"),IF(MOD(AW36-1,18)&gt;=8,"—",16*AW36),"Err"))))</f>
        <v xml:space="preserve"> </v>
      </c>
      <c r="AY37" s="12"/>
      <c r="AZ37" s="15"/>
    </row>
    <row r="38" spans="1:52" s="1" customFormat="1" x14ac:dyDescent="0.25">
      <c r="A38" s="21"/>
      <c r="B38" s="22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9">
        <f>(AI$2)*18</f>
        <v>144</v>
      </c>
      <c r="AJ38" s="6"/>
      <c r="AK38" s="9">
        <f>(AK$2)*18</f>
        <v>126</v>
      </c>
      <c r="AL38" s="6"/>
      <c r="AM38" s="9">
        <f>(AM$2)*18</f>
        <v>108</v>
      </c>
      <c r="AN38" s="6"/>
      <c r="AO38" s="9">
        <f>(AO$2)*18</f>
        <v>90</v>
      </c>
      <c r="AP38" s="6"/>
      <c r="AQ38" s="9">
        <f>(AQ$2)*18</f>
        <v>72</v>
      </c>
      <c r="AR38" s="6"/>
      <c r="AS38" s="9">
        <f>(AS$2)*18</f>
        <v>54</v>
      </c>
      <c r="AT38" s="6"/>
      <c r="AU38" s="9">
        <f>(AU$2)*18</f>
        <v>36</v>
      </c>
      <c r="AV38" s="6"/>
      <c r="AW38" s="9">
        <f>(AW$2)*18</f>
        <v>18</v>
      </c>
      <c r="AX38" s="6"/>
      <c r="AY38" s="3"/>
      <c r="AZ38" s="14"/>
    </row>
    <row r="39" spans="1:52" s="5" customFormat="1" x14ac:dyDescent="0.25">
      <c r="A39" s="2">
        <f ca="1">MONTH(TODAY())</f>
        <v>12</v>
      </c>
      <c r="B39" s="27">
        <f ca="1">DAY(TODAY())</f>
        <v>16</v>
      </c>
      <c r="C39" s="29">
        <f ca="1">YEAR(TODAY())</f>
        <v>2014</v>
      </c>
      <c r="D39" s="29"/>
      <c r="E39"/>
      <c r="F39"/>
      <c r="G39" t="s">
        <v>14</v>
      </c>
      <c r="H39"/>
      <c r="I39"/>
      <c r="J39"/>
      <c r="K39"/>
      <c r="L39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10" t="str">
        <f>IF(OR(AI$3="M3",AI$3="S",AI$3="STD",AI$3="",AI$3="A",AI$3="AES",AI$3="F",AI$3="Fiber")," ",IF(OR(AI$3="E",AI$3="EMB"),IF(MOD(AI38,9)=0,"—",16*AI38-15),IF(OR(AI$3="M",AI$3="MADI"),"—",IF(OR(AI$3="IPO",AI$3="IP out"),IF(MOD(AI38-1,18)&gt;=8,"—",16*AI38-15),"Err"))))</f>
        <v>—</v>
      </c>
      <c r="AJ39" s="7" t="str">
        <f>IF(OR(AI$3="M3",AI$3="S",AI$3="STD",AI$3="",AI$3="A",AI$3="AES",AI$3="F",AI$3="Fiber"),
IF(AND(AI$3="M3",MOD(AI38-1,9)=8),"Coax"," "),IF(OR(AI$3="E",AI$3="EMB"),IF(MOD(AI38,9)=0,"—",16*AI38),IF(OR(AI$3="M",AI$3="MADI"),"—",IF(OR(AI$3="IPO",AI$3="IP out"),IF(MOD(AI38-1,18)&gt;=8,"—",16*AI38),"Err"))))</f>
        <v>—</v>
      </c>
      <c r="AK39" s="10" t="str">
        <f>IF(OR(AK$3="M3",AK$3="S",AK$3="STD",AK$3="",AK$3="A",AK$3="AES",AK$3="F",AK$3="Fiber")," ",IF(OR(AK$3="E",AK$3="EMB"),IF(MOD(AK38,9)=0,"—",16*AK38-15),IF(OR(AK$3="M",AK$3="MADI"),"—",IF(OR(AK$3="IPO",AK$3="IP out"),IF(MOD(AK38-1,18)&gt;=8,"—",16*AK38-15),"Err"))))</f>
        <v xml:space="preserve"> </v>
      </c>
      <c r="AL39" s="7" t="str">
        <f>IF(OR(AK$3="M3",AK$3="S",AK$3="STD",AK$3="",AK$3="A",AK$3="AES",AK$3="F",AK$3="Fiber"),
IF(AND(AK$3="M3",MOD(AK38-1,9)=8),"Coax"," "),IF(OR(AK$3="E",AK$3="EMB"),IF(MOD(AK38,9)=0,"—",16*AK38),IF(OR(AK$3="M",AK$3="MADI"),"—",IF(OR(AK$3="IPO",AK$3="IP out"),IF(MOD(AK38-1,18)&gt;=8,"—",16*AK38),"Err"))))</f>
        <v>Coax</v>
      </c>
      <c r="AM39" s="10" t="str">
        <f>IF(OR(AM$3="M3",AM$3="S",AM$3="STD",AM$3="",AM$3="A",AM$3="AES",AM$3="F",AM$3="Fiber")," ",IF(OR(AM$3="E",AM$3="EMB"),IF(MOD(AM38,9)=0,"—",16*AM38-15),IF(OR(AM$3="M",AM$3="MADI"),"—",IF(OR(AM$3="IPO",AM$3="IP out"),IF(MOD(AM38-1,18)&gt;=8,"—",16*AM38-15),"Err"))))</f>
        <v xml:space="preserve"> </v>
      </c>
      <c r="AN39" s="7" t="str">
        <f>IF(OR(AM$3="M3",AM$3="S",AM$3="STD",AM$3="",AM$3="A",AM$3="AES",AM$3="F",AM$3="Fiber"),
IF(AND(AM$3="M3",MOD(AM38-1,9)=8),"Coax"," "),IF(OR(AM$3="E",AM$3="EMB"),IF(MOD(AM38,9)=0,"—",16*AM38),IF(OR(AM$3="M",AM$3="MADI"),"—",IF(OR(AM$3="IPO",AM$3="IP out"),IF(MOD(AM38-1,18)&gt;=8,"—",16*AM38),"Err"))))</f>
        <v xml:space="preserve"> </v>
      </c>
      <c r="AO39" s="10" t="str">
        <f>IF(OR(AO$3="M3",AO$3="S",AO$3="STD",AO$3="",AO$3="A",AO$3="AES",AO$3="F",AO$3="Fiber")," ",IF(OR(AO$3="E",AO$3="EMB"),IF(MOD(AO38,9)=0,"—",16*AO38-15),IF(OR(AO$3="M",AO$3="MADI"),"—",IF(OR(AO$3="IPO",AO$3="IP out"),IF(MOD(AO38-1,18)&gt;=8,"—",16*AO38-15),"Err"))))</f>
        <v xml:space="preserve"> </v>
      </c>
      <c r="AP39" s="7" t="str">
        <f>IF(OR(AO$3="M3",AO$3="S",AO$3="STD",AO$3="",AO$3="A",AO$3="AES",AO$3="F",AO$3="Fiber"),
IF(AND(AO$3="M3",MOD(AO38-1,9)=8),"Coax"," "),IF(OR(AO$3="E",AO$3="EMB"),IF(MOD(AO38,9)=0,"—",16*AO38),IF(OR(AO$3="M",AO$3="MADI"),"—",IF(OR(AO$3="IPO",AO$3="IP out"),IF(MOD(AO38-1,18)&gt;=8,"—",16*AO38),"Err"))))</f>
        <v xml:space="preserve"> </v>
      </c>
      <c r="AQ39" s="10" t="str">
        <f>IF(OR(AQ$3="M3",AQ$3="S",AQ$3="STD",AQ$3="",AQ$3="A",AQ$3="AES",AQ$3="F",AQ$3="Fiber")," ",IF(OR(AQ$3="E",AQ$3="EMB"),IF(MOD(AQ38,9)=0,"—",16*AQ38-15),IF(OR(AQ$3="M",AQ$3="MADI"),"—",IF(OR(AQ$3="IPO",AQ$3="IP out"),IF(MOD(AQ38-1,18)&gt;=8,"—",16*AQ38-15),"Err"))))</f>
        <v>—</v>
      </c>
      <c r="AR39" s="7" t="str">
        <f>IF(OR(AQ$3="M3",AQ$3="S",AQ$3="STD",AQ$3="",AQ$3="A",AQ$3="AES",AQ$3="F",AQ$3="Fiber"),
IF(AND(AQ$3="M3",MOD(AQ38-1,9)=8),"Coax"," "),IF(OR(AQ$3="E",AQ$3="EMB"),IF(MOD(AQ38,9)=0,"—",16*AQ38),IF(OR(AQ$3="M",AQ$3="MADI"),"—",IF(OR(AQ$3="IPO",AQ$3="IP out"),IF(MOD(AQ38-1,18)&gt;=8,"—",16*AQ38),"Err"))))</f>
        <v>—</v>
      </c>
      <c r="AS39" s="10" t="str">
        <f>IF(OR(AS$3="M3",AS$3="S",AS$3="STD",AS$3="",AS$3="A",AS$3="AES",AS$3="F",AS$3="Fiber")," ",IF(OR(AS$3="E",AS$3="EMB"),IF(MOD(AS38,9)=0,"—",16*AS38-15),IF(OR(AS$3="M",AS$3="MADI"),"—",IF(OR(AS$3="IPO",AS$3="IP out"),IF(MOD(AS38-1,18)&gt;=8,"—",16*AS38-15),"Err"))))</f>
        <v>—</v>
      </c>
      <c r="AT39" s="7" t="str">
        <f>IF(OR(AS$3="M3",AS$3="S",AS$3="STD",AS$3="",AS$3="A",AS$3="AES",AS$3="F",AS$3="Fiber"),
IF(AND(AS$3="M3",MOD(AS38-1,9)=8),"Coax"," "),IF(OR(AS$3="E",AS$3="EMB"),IF(MOD(AS38,9)=0,"—",16*AS38),IF(OR(AS$3="M",AS$3="MADI"),"—",IF(OR(AS$3="IPO",AS$3="IP out"),IF(MOD(AS38-1,18)&gt;=8,"—",16*AS38),"Err"))))</f>
        <v>—</v>
      </c>
      <c r="AU39" s="10" t="str">
        <f>IF(OR(AU$3="M3",AU$3="S",AU$3="STD",AU$3="",AU$3="A",AU$3="AES",AU$3="F",AU$3="Fiber")," ",IF(OR(AU$3="E",AU$3="EMB"),IF(MOD(AU38,9)=0,"—",16*AU38-15),IF(OR(AU$3="M",AU$3="MADI"),"—",IF(OR(AU$3="IPO",AU$3="IP out"),IF(MOD(AU38-1,18)&gt;=8,"—",16*AU38-15),"Err"))))</f>
        <v xml:space="preserve"> </v>
      </c>
      <c r="AV39" s="7" t="str">
        <f>IF(OR(AU$3="M3",AU$3="S",AU$3="STD",AU$3="",AU$3="A",AU$3="AES",AU$3="F",AU$3="Fiber"),
IF(AND(AU$3="M3",MOD(AU38-1,9)=8),"Coax"," "),IF(OR(AU$3="E",AU$3="EMB"),IF(MOD(AU38,9)=0,"—",16*AU38),IF(OR(AU$3="M",AU$3="MADI"),"—",IF(OR(AU$3="IPO",AU$3="IP out"),IF(MOD(AU38-1,18)&gt;=8,"—",16*AU38),"Err"))))</f>
        <v xml:space="preserve"> </v>
      </c>
      <c r="AW39" s="10" t="str">
        <f>IF(OR(AW$3="M3",AW$3="S",AW$3="STD",AW$3="",AW$3="A",AW$3="AES",AW$3="F",AW$3="Fiber")," ",IF(OR(AW$3="E",AW$3="EMB"),IF(MOD(AW38,9)=0,"—",16*AW38-15),IF(OR(AW$3="M",AW$3="MADI"),"—",IF(OR(AW$3="IPO",AW$3="IP out"),IF(MOD(AW38-1,18)&gt;=8,"—",16*AW38-15),"Err"))))</f>
        <v xml:space="preserve"> </v>
      </c>
      <c r="AX39" s="7" t="str">
        <f>IF(OR(AW$3="M3",AW$3="S",AW$3="STD",AW$3="",AW$3="A",AW$3="AES",AW$3="F",AW$3="Fiber"),
IF(AND(AW$3="M3",MOD(AW38-1,9)=8),"Coax"," "),IF(OR(AW$3="E",AW$3="EMB"),IF(MOD(AW38,9)=0,"—",16*AW38),IF(OR(AW$3="M",AW$3="MADI"),"—",IF(OR(AW$3="IPO",AW$3="IP out"),IF(MOD(AW38-1,18)&gt;=8,"—",16*AW38),"Err"))))</f>
        <v xml:space="preserve"> </v>
      </c>
      <c r="AY39" s="12"/>
      <c r="AZ39" s="15"/>
    </row>
    <row r="40" spans="1:52" x14ac:dyDescent="0.25">
      <c r="AE40" s="12"/>
    </row>
    <row r="41" spans="1:52" x14ac:dyDescent="0.25">
      <c r="AE41" s="12"/>
    </row>
  </sheetData>
  <mergeCells count="84">
    <mergeCell ref="AC13:AD13"/>
    <mergeCell ref="AE13:AF13"/>
    <mergeCell ref="A1:R1"/>
    <mergeCell ref="A10:J11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  <mergeCell ref="AE12:AF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13:B13"/>
    <mergeCell ref="C13:D13"/>
    <mergeCell ref="I2:J2"/>
    <mergeCell ref="I3:J3"/>
    <mergeCell ref="G2:H2"/>
    <mergeCell ref="G3:H3"/>
    <mergeCell ref="E2:F2"/>
    <mergeCell ref="E3:F3"/>
    <mergeCell ref="A12:B12"/>
    <mergeCell ref="C12:D12"/>
    <mergeCell ref="E12:F12"/>
    <mergeCell ref="G12:H12"/>
    <mergeCell ref="C2:D2"/>
    <mergeCell ref="C3:D3"/>
    <mergeCell ref="A2:B2"/>
    <mergeCell ref="A3:B3"/>
    <mergeCell ref="O2:P2"/>
    <mergeCell ref="O3:P3"/>
    <mergeCell ref="M2:N2"/>
    <mergeCell ref="M3:N3"/>
    <mergeCell ref="K2:L2"/>
    <mergeCell ref="K3:L3"/>
    <mergeCell ref="U2:V2"/>
    <mergeCell ref="U3:V3"/>
    <mergeCell ref="S2:T2"/>
    <mergeCell ref="S3:T3"/>
    <mergeCell ref="Q2:R2"/>
    <mergeCell ref="Q3:R3"/>
    <mergeCell ref="AA2:AB2"/>
    <mergeCell ref="AA3:AB3"/>
    <mergeCell ref="Y2:Z2"/>
    <mergeCell ref="Y3:Z3"/>
    <mergeCell ref="W2:X2"/>
    <mergeCell ref="W3:X3"/>
    <mergeCell ref="AE3:AF3"/>
    <mergeCell ref="AC2:AD2"/>
    <mergeCell ref="AC3:AD3"/>
    <mergeCell ref="AW2:AX2"/>
    <mergeCell ref="AW3:AX3"/>
    <mergeCell ref="AM3:AN3"/>
    <mergeCell ref="C39:D39"/>
    <mergeCell ref="AI1:AX1"/>
    <mergeCell ref="AQ2:AR2"/>
    <mergeCell ref="AQ3:AR3"/>
    <mergeCell ref="AS2:AT2"/>
    <mergeCell ref="AS3:AT3"/>
    <mergeCell ref="AU2:AV2"/>
    <mergeCell ref="AU3:AV3"/>
    <mergeCell ref="AI3:AJ3"/>
    <mergeCell ref="AI2:AJ2"/>
    <mergeCell ref="AK2:AL2"/>
    <mergeCell ref="AK3:AL3"/>
    <mergeCell ref="AM2:AN2"/>
    <mergeCell ref="AO2:AP2"/>
    <mergeCell ref="AO3:AP3"/>
    <mergeCell ref="AE2:AF2"/>
  </mergeCells>
  <conditionalFormatting sqref="AW4:AW39">
    <cfRule type="expression" dxfId="727" priority="3823">
      <formula>OR(AW$3="F",AW$3="Fiber")</formula>
    </cfRule>
    <cfRule type="expression" dxfId="726" priority="3914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725" priority="3915">
      <formula>OR(AW$3="",AW$3=" ")</formula>
    </cfRule>
    <cfRule type="expression" dxfId="724" priority="3916">
      <formula>OR(AW$3="A",AW$3="AES")</formula>
    </cfRule>
    <cfRule type="expression" dxfId="723" priority="3917">
      <formula>OR(AW$3="M",AW$3="MADI")</formula>
    </cfRule>
    <cfRule type="expression" dxfId="722" priority="3918">
      <formula>OR(AW$3="E",AW$3="EMB")</formula>
    </cfRule>
    <cfRule type="expression" dxfId="721" priority="3919">
      <formula>OR(AW$3="S",AW$3="STD")</formula>
    </cfRule>
    <cfRule type="expression" dxfId="720" priority="1617">
      <formula>(AW$3="M3")</formula>
    </cfRule>
  </conditionalFormatting>
  <conditionalFormatting sqref="AX4:AX39">
    <cfRule type="expression" dxfId="719" priority="3822">
      <formula>OR(AW$3="F",AW$3="Fiber")</formula>
    </cfRule>
    <cfRule type="expression" dxfId="718" priority="3908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717" priority="3909">
      <formula>OR(AW$3="",AW$3=" ")</formula>
    </cfRule>
    <cfRule type="expression" dxfId="716" priority="3910">
      <formula>OR(AW$3="A",AW$3="AES")</formula>
    </cfRule>
    <cfRule type="expression" dxfId="715" priority="3911">
      <formula>OR(AW$3="M",AW$3="MADI")</formula>
    </cfRule>
    <cfRule type="expression" dxfId="714" priority="3912">
      <formula>OR(AW$3="E",AW$3="EMB")</formula>
    </cfRule>
    <cfRule type="expression" dxfId="713" priority="3913">
      <formula>OR(AW$3="S",AW$3="STD")</formula>
    </cfRule>
    <cfRule type="expression" dxfId="712" priority="1616">
      <formula>(AW$3="M3")</formula>
    </cfRule>
    <cfRule type="expression" dxfId="711" priority="1501">
      <formula>OR(AW$3="IPO",AW$3="IP out")</formula>
    </cfRule>
  </conditionalFormatting>
  <conditionalFormatting sqref="AE14:AE16 AE18 AE20 AE22 AE24 AE26 AE28 AE30">
    <cfRule type="expression" dxfId="710" priority="1861">
      <formula>OR(AE$13="F",AE$13="Fiber")</formula>
    </cfRule>
    <cfRule type="expression" dxfId="709" priority="1868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708" priority="1869">
      <formula>OR(AE$13="",AE$13=" ")</formula>
    </cfRule>
    <cfRule type="expression" dxfId="707" priority="1870">
      <formula>OR(AE$13="A",AE$13="AES")</formula>
    </cfRule>
    <cfRule type="expression" dxfId="706" priority="1871">
      <formula>OR(AE$13="M",AE$13="MADI")</formula>
    </cfRule>
    <cfRule type="expression" dxfId="705" priority="1872">
      <formula>OR(AE$13="D",AE$13="DIS")</formula>
    </cfRule>
    <cfRule type="expression" dxfId="704" priority="1873">
      <formula>OR(AE$13="S",AE$13="STD")</formula>
    </cfRule>
    <cfRule type="expression" dxfId="703" priority="1859">
      <formula>OR(AE$13="FS")</formula>
    </cfRule>
    <cfRule type="expression" dxfId="702" priority="1499">
      <formula>OR(AE$13="IPI",AE$13="IP in")</formula>
    </cfRule>
  </conditionalFormatting>
  <conditionalFormatting sqref="AF14:AF16 AF18 AF20 AF22 AF24 AF26 AF28 AF30">
    <cfRule type="expression" dxfId="701" priority="1860">
      <formula>OR(AE$13="F",AE$13="Fiber")</formula>
    </cfRule>
    <cfRule type="expression" dxfId="700" priority="1862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699" priority="1863">
      <formula>OR(AE$13="",AE$13=" ")</formula>
    </cfRule>
    <cfRule type="expression" dxfId="698" priority="1864">
      <formula>OR(AE$13="A",AE$13="AES")</formula>
    </cfRule>
    <cfRule type="expression" dxfId="697" priority="1865">
      <formula>OR(AE$13="M",AE$13="MADI")</formula>
    </cfRule>
    <cfRule type="expression" dxfId="696" priority="1866">
      <formula>OR(AE$13="D",AE$13="DIS")</formula>
    </cfRule>
    <cfRule type="expression" dxfId="695" priority="1867">
      <formula>OR(AE$13="S",AE$13="STD")</formula>
    </cfRule>
    <cfRule type="expression" dxfId="694" priority="1858">
      <formula>OR(AE$13="FS")</formula>
    </cfRule>
    <cfRule type="expression" dxfId="693" priority="1498">
      <formula>OR(AE$13="IPI",AE$13="IP in")</formula>
    </cfRule>
  </conditionalFormatting>
  <conditionalFormatting sqref="AW4">
    <cfRule type="expression" dxfId="692" priority="1503">
      <formula>OR(AW$3="IPO",AW$3="IP out")</formula>
    </cfRule>
  </conditionalFormatting>
  <conditionalFormatting sqref="AW5:AW39">
    <cfRule type="expression" dxfId="691" priority="1502">
      <formula>OR(AW$3="IPO",AW$3="IP out")</formula>
    </cfRule>
  </conditionalFormatting>
  <conditionalFormatting sqref="AE31 AE29 AE27 AE25 AE23 AE21 AE19 AE17">
    <cfRule type="expression" dxfId="690" priority="675">
      <formula>OR(AE$13="IPI",AE$13="IP in")</formula>
    </cfRule>
    <cfRule type="expression" dxfId="689" priority="677">
      <formula>OR(AE$13="FS")</formula>
    </cfRule>
    <cfRule type="expression" dxfId="688" priority="679">
      <formula>OR(AE$13="F",AE$13="Fiber")</formula>
    </cfRule>
    <cfRule type="expression" dxfId="687" priority="686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686" priority="687">
      <formula>OR(AE$13="",AE$13=" ")</formula>
    </cfRule>
    <cfRule type="expression" dxfId="685" priority="688">
      <formula>OR(AE$13="A",AE$13="AES")</formula>
    </cfRule>
    <cfRule type="expression" dxfId="684" priority="689">
      <formula>OR(AE$13="M",AE$13="MADI")</formula>
    </cfRule>
    <cfRule type="expression" dxfId="683" priority="690">
      <formula>OR(AE$13="D",AE$13="DIS")</formula>
    </cfRule>
    <cfRule type="expression" dxfId="682" priority="691">
      <formula>OR(AE$13="S",AE$13="STD")</formula>
    </cfRule>
  </conditionalFormatting>
  <conditionalFormatting sqref="AF31 AF29 AF27 AF25 AF23 AF21 AF19 AF17">
    <cfRule type="expression" dxfId="681" priority="674">
      <formula>OR(AE$13="IPI",AE$13="IP in")</formula>
    </cfRule>
    <cfRule type="expression" dxfId="680" priority="676">
      <formula>OR(AE$13="FS")</formula>
    </cfRule>
    <cfRule type="expression" dxfId="679" priority="678">
      <formula>OR(AE$13="F",AE$13="Fiber")</formula>
    </cfRule>
    <cfRule type="expression" dxfId="678" priority="680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677" priority="681">
      <formula>OR(AE$13="",AE$13=" ")</formula>
    </cfRule>
    <cfRule type="expression" dxfId="676" priority="682">
      <formula>OR(AE$13="A",AE$13="AES")</formula>
    </cfRule>
    <cfRule type="expression" dxfId="675" priority="683">
      <formula>OR(AE$13="M",AE$13="MADI")</formula>
    </cfRule>
    <cfRule type="expression" dxfId="674" priority="684">
      <formula>OR(AE$13="D",AE$13="DIS")</formula>
    </cfRule>
    <cfRule type="expression" dxfId="673" priority="685">
      <formula>OR(AE$13="S",AE$13="STD")</formula>
    </cfRule>
  </conditionalFormatting>
  <conditionalFormatting sqref="AC14:AC16 AC18 AC20 AC22 AC24 AC26 AC28 AC30">
    <cfRule type="expression" dxfId="672" priority="657">
      <formula>OR(AC$13="IPI",AC$13="IP in")</formula>
    </cfRule>
    <cfRule type="expression" dxfId="671" priority="659">
      <formula>OR(AC$13="FS")</formula>
    </cfRule>
    <cfRule type="expression" dxfId="670" priority="661">
      <formula>OR(AC$13="F",AC$13="Fiber")</formula>
    </cfRule>
    <cfRule type="expression" dxfId="669" priority="668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668" priority="669">
      <formula>OR(AC$13="",AC$13=" ")</formula>
    </cfRule>
    <cfRule type="expression" dxfId="667" priority="670">
      <formula>OR(AC$13="A",AC$13="AES")</formula>
    </cfRule>
    <cfRule type="expression" dxfId="666" priority="671">
      <formula>OR(AC$13="M",AC$13="MADI")</formula>
    </cfRule>
    <cfRule type="expression" dxfId="665" priority="672">
      <formula>OR(AC$13="D",AC$13="DIS")</formula>
    </cfRule>
    <cfRule type="expression" dxfId="664" priority="673">
      <formula>OR(AC$13="S",AC$13="STD")</formula>
    </cfRule>
  </conditionalFormatting>
  <conditionalFormatting sqref="AD14:AD16 AD18 AD20 AD22 AD24 AD26 AD28 AD30">
    <cfRule type="expression" dxfId="663" priority="656">
      <formula>OR(AC$13="IPI",AC$13="IP in")</formula>
    </cfRule>
    <cfRule type="expression" dxfId="662" priority="658">
      <formula>OR(AC$13="FS")</formula>
    </cfRule>
    <cfRule type="expression" dxfId="661" priority="660">
      <formula>OR(AC$13="F",AC$13="Fiber")</formula>
    </cfRule>
    <cfRule type="expression" dxfId="660" priority="662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659" priority="663">
      <formula>OR(AC$13="",AC$13=" ")</formula>
    </cfRule>
    <cfRule type="expression" dxfId="658" priority="664">
      <formula>OR(AC$13="A",AC$13="AES")</formula>
    </cfRule>
    <cfRule type="expression" dxfId="657" priority="665">
      <formula>OR(AC$13="M",AC$13="MADI")</formula>
    </cfRule>
    <cfRule type="expression" dxfId="656" priority="666">
      <formula>OR(AC$13="D",AC$13="DIS")</formula>
    </cfRule>
    <cfRule type="expression" dxfId="655" priority="667">
      <formula>OR(AC$13="S",AC$13="STD")</formula>
    </cfRule>
  </conditionalFormatting>
  <conditionalFormatting sqref="AC31 AC29 AC27 AC25 AC23 AC21 AC19 AC17">
    <cfRule type="expression" dxfId="654" priority="639">
      <formula>OR(AC$13="IPI",AC$13="IP in")</formula>
    </cfRule>
    <cfRule type="expression" dxfId="653" priority="641">
      <formula>OR(AC$13="FS")</formula>
    </cfRule>
    <cfRule type="expression" dxfId="652" priority="643">
      <formula>OR(AC$13="F",AC$13="Fiber")</formula>
    </cfRule>
    <cfRule type="expression" dxfId="651" priority="650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650" priority="651">
      <formula>OR(AC$13="",AC$13=" ")</formula>
    </cfRule>
    <cfRule type="expression" dxfId="649" priority="652">
      <formula>OR(AC$13="A",AC$13="AES")</formula>
    </cfRule>
    <cfRule type="expression" dxfId="648" priority="653">
      <formula>OR(AC$13="M",AC$13="MADI")</formula>
    </cfRule>
    <cfRule type="expression" dxfId="647" priority="654">
      <formula>OR(AC$13="D",AC$13="DIS")</formula>
    </cfRule>
    <cfRule type="expression" dxfId="646" priority="655">
      <formula>OR(AC$13="S",AC$13="STD")</formula>
    </cfRule>
  </conditionalFormatting>
  <conditionalFormatting sqref="AD31 AD29 AD27 AD25 AD23 AD21 AD19 AD17">
    <cfRule type="expression" dxfId="645" priority="638">
      <formula>OR(AC$13="IPI",AC$13="IP in")</formula>
    </cfRule>
    <cfRule type="expression" dxfId="644" priority="640">
      <formula>OR(AC$13="FS")</formula>
    </cfRule>
    <cfRule type="expression" dxfId="643" priority="642">
      <formula>OR(AC$13="F",AC$13="Fiber")</formula>
    </cfRule>
    <cfRule type="expression" dxfId="642" priority="644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641" priority="645">
      <formula>OR(AC$13="",AC$13=" ")</formula>
    </cfRule>
    <cfRule type="expression" dxfId="640" priority="646">
      <formula>OR(AC$13="A",AC$13="AES")</formula>
    </cfRule>
    <cfRule type="expression" dxfId="639" priority="647">
      <formula>OR(AC$13="M",AC$13="MADI")</formula>
    </cfRule>
    <cfRule type="expression" dxfId="638" priority="648">
      <formula>OR(AC$13="D",AC$13="DIS")</formula>
    </cfRule>
    <cfRule type="expression" dxfId="637" priority="649">
      <formula>OR(AC$13="S",AC$13="STD")</formula>
    </cfRule>
  </conditionalFormatting>
  <conditionalFormatting sqref="AA14:AA16 AA18 AA20 AA22 AA24 AA26 AA28 AA30">
    <cfRule type="expression" dxfId="636" priority="621">
      <formula>OR(AA$13="IPI",AA$13="IP in")</formula>
    </cfRule>
    <cfRule type="expression" dxfId="635" priority="623">
      <formula>OR(AA$13="FS")</formula>
    </cfRule>
    <cfRule type="expression" dxfId="634" priority="625">
      <formula>OR(AA$13="F",AA$13="Fiber")</formula>
    </cfRule>
    <cfRule type="expression" dxfId="633" priority="632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632" priority="633">
      <formula>OR(AA$13="",AA$13=" ")</formula>
    </cfRule>
    <cfRule type="expression" dxfId="631" priority="634">
      <formula>OR(AA$13="A",AA$13="AES")</formula>
    </cfRule>
    <cfRule type="expression" dxfId="630" priority="635">
      <formula>OR(AA$13="M",AA$13="MADI")</formula>
    </cfRule>
    <cfRule type="expression" dxfId="629" priority="636">
      <formula>OR(AA$13="D",AA$13="DIS")</formula>
    </cfRule>
    <cfRule type="expression" dxfId="628" priority="637">
      <formula>OR(AA$13="S",AA$13="STD")</formula>
    </cfRule>
  </conditionalFormatting>
  <conditionalFormatting sqref="AB14:AB16 AB18 AB20 AB22 AB24 AB26 AB28 AB30">
    <cfRule type="expression" dxfId="627" priority="620">
      <formula>OR(AA$13="IPI",AA$13="IP in")</formula>
    </cfRule>
    <cfRule type="expression" dxfId="626" priority="622">
      <formula>OR(AA$13="FS")</formula>
    </cfRule>
    <cfRule type="expression" dxfId="625" priority="624">
      <formula>OR(AA$13="F",AA$13="Fiber")</formula>
    </cfRule>
    <cfRule type="expression" dxfId="624" priority="626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623" priority="627">
      <formula>OR(AA$13="",AA$13=" ")</formula>
    </cfRule>
    <cfRule type="expression" dxfId="622" priority="628">
      <formula>OR(AA$13="A",AA$13="AES")</formula>
    </cfRule>
    <cfRule type="expression" dxfId="621" priority="629">
      <formula>OR(AA$13="M",AA$13="MADI")</formula>
    </cfRule>
    <cfRule type="expression" dxfId="620" priority="630">
      <formula>OR(AA$13="D",AA$13="DIS")</formula>
    </cfRule>
    <cfRule type="expression" dxfId="619" priority="631">
      <formula>OR(AA$13="S",AA$13="STD")</formula>
    </cfRule>
  </conditionalFormatting>
  <conditionalFormatting sqref="AA31 AA29 AA27 AA25 AA23 AA21 AA19 AA17">
    <cfRule type="expression" dxfId="618" priority="603">
      <formula>OR(AA$13="IPI",AA$13="IP in")</formula>
    </cfRule>
    <cfRule type="expression" dxfId="617" priority="605">
      <formula>OR(AA$13="FS")</formula>
    </cfRule>
    <cfRule type="expression" dxfId="616" priority="607">
      <formula>OR(AA$13="F",AA$13="Fiber")</formula>
    </cfRule>
    <cfRule type="expression" dxfId="615" priority="614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614" priority="615">
      <formula>OR(AA$13="",AA$13=" ")</formula>
    </cfRule>
    <cfRule type="expression" dxfId="613" priority="616">
      <formula>OR(AA$13="A",AA$13="AES")</formula>
    </cfRule>
    <cfRule type="expression" dxfId="612" priority="617">
      <formula>OR(AA$13="M",AA$13="MADI")</formula>
    </cfRule>
    <cfRule type="expression" dxfId="611" priority="618">
      <formula>OR(AA$13="D",AA$13="DIS")</formula>
    </cfRule>
    <cfRule type="expression" dxfId="610" priority="619">
      <formula>OR(AA$13="S",AA$13="STD")</formula>
    </cfRule>
  </conditionalFormatting>
  <conditionalFormatting sqref="AB31 AB29 AB27 AB25 AB23 AB21 AB19 AB17">
    <cfRule type="expression" dxfId="609" priority="602">
      <formula>OR(AA$13="IPI",AA$13="IP in")</formula>
    </cfRule>
    <cfRule type="expression" dxfId="608" priority="604">
      <formula>OR(AA$13="FS")</formula>
    </cfRule>
    <cfRule type="expression" dxfId="607" priority="606">
      <formula>OR(AA$13="F",AA$13="Fiber")</formula>
    </cfRule>
    <cfRule type="expression" dxfId="606" priority="608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605" priority="609">
      <formula>OR(AA$13="",AA$13=" ")</formula>
    </cfRule>
    <cfRule type="expression" dxfId="604" priority="610">
      <formula>OR(AA$13="A",AA$13="AES")</formula>
    </cfRule>
    <cfRule type="expression" dxfId="603" priority="611">
      <formula>OR(AA$13="M",AA$13="MADI")</formula>
    </cfRule>
    <cfRule type="expression" dxfId="602" priority="612">
      <formula>OR(AA$13="D",AA$13="DIS")</formula>
    </cfRule>
    <cfRule type="expression" dxfId="601" priority="613">
      <formula>OR(AA$13="S",AA$13="STD")</formula>
    </cfRule>
  </conditionalFormatting>
  <conditionalFormatting sqref="Y14:Y16 Y18 Y20 Y22 Y24 Y26 Y28 Y30">
    <cfRule type="expression" dxfId="600" priority="585">
      <formula>OR(Y$13="IPI",Y$13="IP in")</formula>
    </cfRule>
    <cfRule type="expression" dxfId="599" priority="587">
      <formula>OR(Y$13="FS")</formula>
    </cfRule>
    <cfRule type="expression" dxfId="598" priority="589">
      <formula>OR(Y$13="F",Y$13="Fiber")</formula>
    </cfRule>
    <cfRule type="expression" dxfId="597" priority="596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596" priority="597">
      <formula>OR(Y$13="",Y$13=" ")</formula>
    </cfRule>
    <cfRule type="expression" dxfId="595" priority="598">
      <formula>OR(Y$13="A",Y$13="AES")</formula>
    </cfRule>
    <cfRule type="expression" dxfId="594" priority="599">
      <formula>OR(Y$13="M",Y$13="MADI")</formula>
    </cfRule>
    <cfRule type="expression" dxfId="593" priority="600">
      <formula>OR(Y$13="D",Y$13="DIS")</formula>
    </cfRule>
    <cfRule type="expression" dxfId="592" priority="601">
      <formula>OR(Y$13="S",Y$13="STD")</formula>
    </cfRule>
  </conditionalFormatting>
  <conditionalFormatting sqref="Z14:Z16 Z18 Z20 Z22 Z24 Z26 Z28 Z30">
    <cfRule type="expression" dxfId="591" priority="584">
      <formula>OR(Y$13="IPI",Y$13="IP in")</formula>
    </cfRule>
    <cfRule type="expression" dxfId="590" priority="586">
      <formula>OR(Y$13="FS")</formula>
    </cfRule>
    <cfRule type="expression" dxfId="589" priority="588">
      <formula>OR(Y$13="F",Y$13="Fiber")</formula>
    </cfRule>
    <cfRule type="expression" dxfId="588" priority="590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587" priority="591">
      <formula>OR(Y$13="",Y$13=" ")</formula>
    </cfRule>
    <cfRule type="expression" dxfId="586" priority="592">
      <formula>OR(Y$13="A",Y$13="AES")</formula>
    </cfRule>
    <cfRule type="expression" dxfId="585" priority="593">
      <formula>OR(Y$13="M",Y$13="MADI")</formula>
    </cfRule>
    <cfRule type="expression" dxfId="584" priority="594">
      <formula>OR(Y$13="D",Y$13="DIS")</formula>
    </cfRule>
    <cfRule type="expression" dxfId="583" priority="595">
      <formula>OR(Y$13="S",Y$13="STD")</formula>
    </cfRule>
  </conditionalFormatting>
  <conditionalFormatting sqref="Y31 Y29 Y27 Y25 Y23 Y21 Y19 Y17">
    <cfRule type="expression" dxfId="582" priority="567">
      <formula>OR(Y$13="IPI",Y$13="IP in")</formula>
    </cfRule>
    <cfRule type="expression" dxfId="581" priority="569">
      <formula>OR(Y$13="FS")</formula>
    </cfRule>
    <cfRule type="expression" dxfId="580" priority="571">
      <formula>OR(Y$13="F",Y$13="Fiber")</formula>
    </cfRule>
    <cfRule type="expression" dxfId="579" priority="578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578" priority="579">
      <formula>OR(Y$13="",Y$13=" ")</formula>
    </cfRule>
    <cfRule type="expression" dxfId="577" priority="580">
      <formula>OR(Y$13="A",Y$13="AES")</formula>
    </cfRule>
    <cfRule type="expression" dxfId="576" priority="581">
      <formula>OR(Y$13="M",Y$13="MADI")</formula>
    </cfRule>
    <cfRule type="expression" dxfId="575" priority="582">
      <formula>OR(Y$13="D",Y$13="DIS")</formula>
    </cfRule>
    <cfRule type="expression" dxfId="574" priority="583">
      <formula>OR(Y$13="S",Y$13="STD")</formula>
    </cfRule>
  </conditionalFormatting>
  <conditionalFormatting sqref="Z31 Z29 Z27 Z25 Z23 Z21 Z19 Z17">
    <cfRule type="expression" dxfId="573" priority="566">
      <formula>OR(Y$13="IPI",Y$13="IP in")</formula>
    </cfRule>
    <cfRule type="expression" dxfId="572" priority="568">
      <formula>OR(Y$13="FS")</formula>
    </cfRule>
    <cfRule type="expression" dxfId="571" priority="570">
      <formula>OR(Y$13="F",Y$13="Fiber")</formula>
    </cfRule>
    <cfRule type="expression" dxfId="570" priority="572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569" priority="573">
      <formula>OR(Y$13="",Y$13=" ")</formula>
    </cfRule>
    <cfRule type="expression" dxfId="568" priority="574">
      <formula>OR(Y$13="A",Y$13="AES")</formula>
    </cfRule>
    <cfRule type="expression" dxfId="567" priority="575">
      <formula>OR(Y$13="M",Y$13="MADI")</formula>
    </cfRule>
    <cfRule type="expression" dxfId="566" priority="576">
      <formula>OR(Y$13="D",Y$13="DIS")</formula>
    </cfRule>
    <cfRule type="expression" dxfId="565" priority="577">
      <formula>OR(Y$13="S",Y$13="STD")</formula>
    </cfRule>
  </conditionalFormatting>
  <conditionalFormatting sqref="W14:W16 W18 W20 W22 W24 W26 W28 W30">
    <cfRule type="expression" dxfId="564" priority="549">
      <formula>OR(W$13="IPI",W$13="IP in")</formula>
    </cfRule>
    <cfRule type="expression" dxfId="563" priority="551">
      <formula>OR(W$13="FS")</formula>
    </cfRule>
    <cfRule type="expression" dxfId="562" priority="553">
      <formula>OR(W$13="F",W$13="Fiber")</formula>
    </cfRule>
    <cfRule type="expression" dxfId="561" priority="560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560" priority="561">
      <formula>OR(W$13="",W$13=" ")</formula>
    </cfRule>
    <cfRule type="expression" dxfId="559" priority="562">
      <formula>OR(W$13="A",W$13="AES")</formula>
    </cfRule>
    <cfRule type="expression" dxfId="558" priority="563">
      <formula>OR(W$13="M",W$13="MADI")</formula>
    </cfRule>
    <cfRule type="expression" dxfId="557" priority="564">
      <formula>OR(W$13="D",W$13="DIS")</formula>
    </cfRule>
    <cfRule type="expression" dxfId="556" priority="565">
      <formula>OR(W$13="S",W$13="STD")</formula>
    </cfRule>
  </conditionalFormatting>
  <conditionalFormatting sqref="X14:X16 X18 X20 X22 X24 X26 X28 X30">
    <cfRule type="expression" dxfId="555" priority="548">
      <formula>OR(W$13="IPI",W$13="IP in")</formula>
    </cfRule>
    <cfRule type="expression" dxfId="554" priority="550">
      <formula>OR(W$13="FS")</formula>
    </cfRule>
    <cfRule type="expression" dxfId="553" priority="552">
      <formula>OR(W$13="F",W$13="Fiber")</formula>
    </cfRule>
    <cfRule type="expression" dxfId="552" priority="554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551" priority="555">
      <formula>OR(W$13="",W$13=" ")</formula>
    </cfRule>
    <cfRule type="expression" dxfId="550" priority="556">
      <formula>OR(W$13="A",W$13="AES")</formula>
    </cfRule>
    <cfRule type="expression" dxfId="549" priority="557">
      <formula>OR(W$13="M",W$13="MADI")</formula>
    </cfRule>
    <cfRule type="expression" dxfId="548" priority="558">
      <formula>OR(W$13="D",W$13="DIS")</formula>
    </cfRule>
    <cfRule type="expression" dxfId="547" priority="559">
      <formula>OR(W$13="S",W$13="STD")</formula>
    </cfRule>
  </conditionalFormatting>
  <conditionalFormatting sqref="W31 W29 W27 W25 W23 W21 W19 W17">
    <cfRule type="expression" dxfId="546" priority="531">
      <formula>OR(W$13="IPI",W$13="IP in")</formula>
    </cfRule>
    <cfRule type="expression" dxfId="545" priority="533">
      <formula>OR(W$13="FS")</formula>
    </cfRule>
    <cfRule type="expression" dxfId="544" priority="535">
      <formula>OR(W$13="F",W$13="Fiber")</formula>
    </cfRule>
    <cfRule type="expression" dxfId="543" priority="542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542" priority="543">
      <formula>OR(W$13="",W$13=" ")</formula>
    </cfRule>
    <cfRule type="expression" dxfId="541" priority="544">
      <formula>OR(W$13="A",W$13="AES")</formula>
    </cfRule>
    <cfRule type="expression" dxfId="540" priority="545">
      <formula>OR(W$13="M",W$13="MADI")</formula>
    </cfRule>
    <cfRule type="expression" dxfId="539" priority="546">
      <formula>OR(W$13="D",W$13="DIS")</formula>
    </cfRule>
    <cfRule type="expression" dxfId="538" priority="547">
      <formula>OR(W$13="S",W$13="STD")</formula>
    </cfRule>
  </conditionalFormatting>
  <conditionalFormatting sqref="X31 X29 X27 X25 X23 X21 X19 X17">
    <cfRule type="expression" dxfId="537" priority="530">
      <formula>OR(W$13="IPI",W$13="IP in")</formula>
    </cfRule>
    <cfRule type="expression" dxfId="536" priority="532">
      <formula>OR(W$13="FS")</formula>
    </cfRule>
    <cfRule type="expression" dxfId="535" priority="534">
      <formula>OR(W$13="F",W$13="Fiber")</formula>
    </cfRule>
    <cfRule type="expression" dxfId="534" priority="536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533" priority="537">
      <formula>OR(W$13="",W$13=" ")</formula>
    </cfRule>
    <cfRule type="expression" dxfId="532" priority="538">
      <formula>OR(W$13="A",W$13="AES")</formula>
    </cfRule>
    <cfRule type="expression" dxfId="531" priority="539">
      <formula>OR(W$13="M",W$13="MADI")</formula>
    </cfRule>
    <cfRule type="expression" dxfId="530" priority="540">
      <formula>OR(W$13="D",W$13="DIS")</formula>
    </cfRule>
    <cfRule type="expression" dxfId="529" priority="541">
      <formula>OR(W$13="S",W$13="STD")</formula>
    </cfRule>
  </conditionalFormatting>
  <conditionalFormatting sqref="U14:U16 U18 U20 U22 U24 U26 U28 U30">
    <cfRule type="expression" dxfId="528" priority="513">
      <formula>OR(U$13="IPI",U$13="IP in")</formula>
    </cfRule>
    <cfRule type="expression" dxfId="527" priority="515">
      <formula>OR(U$13="FS")</formula>
    </cfRule>
    <cfRule type="expression" dxfId="526" priority="517">
      <formula>OR(U$13="F",U$13="Fiber")</formula>
    </cfRule>
    <cfRule type="expression" dxfId="525" priority="524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524" priority="525">
      <formula>OR(U$13="",U$13=" ")</formula>
    </cfRule>
    <cfRule type="expression" dxfId="523" priority="526">
      <formula>OR(U$13="A",U$13="AES")</formula>
    </cfRule>
    <cfRule type="expression" dxfId="522" priority="527">
      <formula>OR(U$13="M",U$13="MADI")</formula>
    </cfRule>
    <cfRule type="expression" dxfId="521" priority="528">
      <formula>OR(U$13="D",U$13="DIS")</formula>
    </cfRule>
    <cfRule type="expression" dxfId="520" priority="529">
      <formula>OR(U$13="S",U$13="STD")</formula>
    </cfRule>
  </conditionalFormatting>
  <conditionalFormatting sqref="V14:V16 V18 V20 V22 V24 V26 V28 V30">
    <cfRule type="expression" dxfId="519" priority="512">
      <formula>OR(U$13="IPI",U$13="IP in")</formula>
    </cfRule>
    <cfRule type="expression" dxfId="518" priority="514">
      <formula>OR(U$13="FS")</formula>
    </cfRule>
    <cfRule type="expression" dxfId="517" priority="516">
      <formula>OR(U$13="F",U$13="Fiber")</formula>
    </cfRule>
    <cfRule type="expression" dxfId="516" priority="518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515" priority="519">
      <formula>OR(U$13="",U$13=" ")</formula>
    </cfRule>
    <cfRule type="expression" dxfId="514" priority="520">
      <formula>OR(U$13="A",U$13="AES")</formula>
    </cfRule>
    <cfRule type="expression" dxfId="513" priority="521">
      <formula>OR(U$13="M",U$13="MADI")</formula>
    </cfRule>
    <cfRule type="expression" dxfId="512" priority="522">
      <formula>OR(U$13="D",U$13="DIS")</formula>
    </cfRule>
    <cfRule type="expression" dxfId="511" priority="523">
      <formula>OR(U$13="S",U$13="STD")</formula>
    </cfRule>
  </conditionalFormatting>
  <conditionalFormatting sqref="U31 U29 U27 U25 U23 U21 U19 U17">
    <cfRule type="expression" dxfId="510" priority="495">
      <formula>OR(U$13="IPI",U$13="IP in")</formula>
    </cfRule>
    <cfRule type="expression" dxfId="509" priority="497">
      <formula>OR(U$13="FS")</formula>
    </cfRule>
    <cfRule type="expression" dxfId="508" priority="499">
      <formula>OR(U$13="F",U$13="Fiber")</formula>
    </cfRule>
    <cfRule type="expression" dxfId="507" priority="506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506" priority="507">
      <formula>OR(U$13="",U$13=" ")</formula>
    </cfRule>
    <cfRule type="expression" dxfId="505" priority="508">
      <formula>OR(U$13="A",U$13="AES")</formula>
    </cfRule>
    <cfRule type="expression" dxfId="504" priority="509">
      <formula>OR(U$13="M",U$13="MADI")</formula>
    </cfRule>
    <cfRule type="expression" dxfId="503" priority="510">
      <formula>OR(U$13="D",U$13="DIS")</formula>
    </cfRule>
    <cfRule type="expression" dxfId="502" priority="511">
      <formula>OR(U$13="S",U$13="STD")</formula>
    </cfRule>
  </conditionalFormatting>
  <conditionalFormatting sqref="V31 V29 V27 V25 V23 V21 V19 V17">
    <cfRule type="expression" dxfId="501" priority="494">
      <formula>OR(U$13="IPI",U$13="IP in")</formula>
    </cfRule>
    <cfRule type="expression" dxfId="500" priority="496">
      <formula>OR(U$13="FS")</formula>
    </cfRule>
    <cfRule type="expression" dxfId="499" priority="498">
      <formula>OR(U$13="F",U$13="Fiber")</formula>
    </cfRule>
    <cfRule type="expression" dxfId="498" priority="500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497" priority="501">
      <formula>OR(U$13="",U$13=" ")</formula>
    </cfRule>
    <cfRule type="expression" dxfId="496" priority="502">
      <formula>OR(U$13="A",U$13="AES")</formula>
    </cfRule>
    <cfRule type="expression" dxfId="495" priority="503">
      <formula>OR(U$13="M",U$13="MADI")</formula>
    </cfRule>
    <cfRule type="expression" dxfId="494" priority="504">
      <formula>OR(U$13="D",U$13="DIS")</formula>
    </cfRule>
    <cfRule type="expression" dxfId="493" priority="505">
      <formula>OR(U$13="S",U$13="STD")</formula>
    </cfRule>
  </conditionalFormatting>
  <conditionalFormatting sqref="S14:S16 S18 S20 S22 S24 S26 S28 S30">
    <cfRule type="expression" dxfId="492" priority="477">
      <formula>OR(S$13="IPI",S$13="IP in")</formula>
    </cfRule>
    <cfRule type="expression" dxfId="491" priority="479">
      <formula>OR(S$13="FS")</formula>
    </cfRule>
    <cfRule type="expression" dxfId="490" priority="481">
      <formula>OR(S$13="F",S$13="Fiber")</formula>
    </cfRule>
    <cfRule type="expression" dxfId="489" priority="488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488" priority="489">
      <formula>OR(S$13="",S$13=" ")</formula>
    </cfRule>
    <cfRule type="expression" dxfId="487" priority="490">
      <formula>OR(S$13="A",S$13="AES")</formula>
    </cfRule>
    <cfRule type="expression" dxfId="486" priority="491">
      <formula>OR(S$13="M",S$13="MADI")</formula>
    </cfRule>
    <cfRule type="expression" dxfId="485" priority="492">
      <formula>OR(S$13="D",S$13="DIS")</formula>
    </cfRule>
    <cfRule type="expression" dxfId="484" priority="493">
      <formula>OR(S$13="S",S$13="STD")</formula>
    </cfRule>
  </conditionalFormatting>
  <conditionalFormatting sqref="T14:T16 T18 T20 T22 T24 T26 T28 T30">
    <cfRule type="expression" dxfId="483" priority="476">
      <formula>OR(S$13="IPI",S$13="IP in")</formula>
    </cfRule>
    <cfRule type="expression" dxfId="482" priority="478">
      <formula>OR(S$13="FS")</formula>
    </cfRule>
    <cfRule type="expression" dxfId="481" priority="480">
      <formula>OR(S$13="F",S$13="Fiber")</formula>
    </cfRule>
    <cfRule type="expression" dxfId="480" priority="482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479" priority="483">
      <formula>OR(S$13="",S$13=" ")</formula>
    </cfRule>
    <cfRule type="expression" dxfId="478" priority="484">
      <formula>OR(S$13="A",S$13="AES")</formula>
    </cfRule>
    <cfRule type="expression" dxfId="477" priority="485">
      <formula>OR(S$13="M",S$13="MADI")</formula>
    </cfRule>
    <cfRule type="expression" dxfId="476" priority="486">
      <formula>OR(S$13="D",S$13="DIS")</formula>
    </cfRule>
    <cfRule type="expression" dxfId="475" priority="487">
      <formula>OR(S$13="S",S$13="STD")</formula>
    </cfRule>
  </conditionalFormatting>
  <conditionalFormatting sqref="S31 S29 S27 S25 S23 S21 S19 S17">
    <cfRule type="expression" dxfId="474" priority="459">
      <formula>OR(S$13="IPI",S$13="IP in")</formula>
    </cfRule>
    <cfRule type="expression" dxfId="473" priority="461">
      <formula>OR(S$13="FS")</formula>
    </cfRule>
    <cfRule type="expression" dxfId="472" priority="463">
      <formula>OR(S$13="F",S$13="Fiber")</formula>
    </cfRule>
    <cfRule type="expression" dxfId="471" priority="470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470" priority="471">
      <formula>OR(S$13="",S$13=" ")</formula>
    </cfRule>
    <cfRule type="expression" dxfId="469" priority="472">
      <formula>OR(S$13="A",S$13="AES")</formula>
    </cfRule>
    <cfRule type="expression" dxfId="468" priority="473">
      <formula>OR(S$13="M",S$13="MADI")</formula>
    </cfRule>
    <cfRule type="expression" dxfId="467" priority="474">
      <formula>OR(S$13="D",S$13="DIS")</formula>
    </cfRule>
    <cfRule type="expression" dxfId="466" priority="475">
      <formula>OR(S$13="S",S$13="STD")</formula>
    </cfRule>
  </conditionalFormatting>
  <conditionalFormatting sqref="T31 T29 T27 T25 T23 T21 T19 T17">
    <cfRule type="expression" dxfId="465" priority="458">
      <formula>OR(S$13="IPI",S$13="IP in")</formula>
    </cfRule>
    <cfRule type="expression" dxfId="464" priority="460">
      <formula>OR(S$13="FS")</formula>
    </cfRule>
    <cfRule type="expression" dxfId="463" priority="462">
      <formula>OR(S$13="F",S$13="Fiber")</formula>
    </cfRule>
    <cfRule type="expression" dxfId="462" priority="464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461" priority="465">
      <formula>OR(S$13="",S$13=" ")</formula>
    </cfRule>
    <cfRule type="expression" dxfId="460" priority="466">
      <formula>OR(S$13="A",S$13="AES")</formula>
    </cfRule>
    <cfRule type="expression" dxfId="459" priority="467">
      <formula>OR(S$13="M",S$13="MADI")</formula>
    </cfRule>
    <cfRule type="expression" dxfId="458" priority="468">
      <formula>OR(S$13="D",S$13="DIS")</formula>
    </cfRule>
    <cfRule type="expression" dxfId="457" priority="469">
      <formula>OR(S$13="S",S$13="STD")</formula>
    </cfRule>
  </conditionalFormatting>
  <conditionalFormatting sqref="Q14:Q16 Q18 Q20 Q22 Q24 Q26 Q28 Q30">
    <cfRule type="expression" dxfId="456" priority="441">
      <formula>OR(Q$13="IPI",Q$13="IP in")</formula>
    </cfRule>
    <cfRule type="expression" dxfId="455" priority="443">
      <formula>OR(Q$13="FS")</formula>
    </cfRule>
    <cfRule type="expression" dxfId="454" priority="445">
      <formula>OR(Q$13="F",Q$13="Fiber")</formula>
    </cfRule>
    <cfRule type="expression" dxfId="453" priority="452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452" priority="453">
      <formula>OR(Q$13="",Q$13=" ")</formula>
    </cfRule>
    <cfRule type="expression" dxfId="451" priority="454">
      <formula>OR(Q$13="A",Q$13="AES")</formula>
    </cfRule>
    <cfRule type="expression" dxfId="450" priority="455">
      <formula>OR(Q$13="M",Q$13="MADI")</formula>
    </cfRule>
    <cfRule type="expression" dxfId="449" priority="456">
      <formula>OR(Q$13="D",Q$13="DIS")</formula>
    </cfRule>
    <cfRule type="expression" dxfId="448" priority="457">
      <formula>OR(Q$13="S",Q$13="STD")</formula>
    </cfRule>
  </conditionalFormatting>
  <conditionalFormatting sqref="R14:R16 R18 R20 R22 R24 R26 R28 R30">
    <cfRule type="expression" dxfId="447" priority="440">
      <formula>OR(Q$13="IPI",Q$13="IP in")</formula>
    </cfRule>
    <cfRule type="expression" dxfId="446" priority="442">
      <formula>OR(Q$13="FS")</formula>
    </cfRule>
    <cfRule type="expression" dxfId="445" priority="444">
      <formula>OR(Q$13="F",Q$13="Fiber")</formula>
    </cfRule>
    <cfRule type="expression" dxfId="444" priority="446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443" priority="447">
      <formula>OR(Q$13="",Q$13=" ")</formula>
    </cfRule>
    <cfRule type="expression" dxfId="442" priority="448">
      <formula>OR(Q$13="A",Q$13="AES")</formula>
    </cfRule>
    <cfRule type="expression" dxfId="441" priority="449">
      <formula>OR(Q$13="M",Q$13="MADI")</formula>
    </cfRule>
    <cfRule type="expression" dxfId="440" priority="450">
      <formula>OR(Q$13="D",Q$13="DIS")</formula>
    </cfRule>
    <cfRule type="expression" dxfId="439" priority="451">
      <formula>OR(Q$13="S",Q$13="STD")</formula>
    </cfRule>
  </conditionalFormatting>
  <conditionalFormatting sqref="Q31 Q29 Q27 Q25 Q23 Q21 Q19 Q17">
    <cfRule type="expression" dxfId="438" priority="423">
      <formula>OR(Q$13="IPI",Q$13="IP in")</formula>
    </cfRule>
    <cfRule type="expression" dxfId="437" priority="425">
      <formula>OR(Q$13="FS")</formula>
    </cfRule>
    <cfRule type="expression" dxfId="436" priority="427">
      <formula>OR(Q$13="F",Q$13="Fiber")</formula>
    </cfRule>
    <cfRule type="expression" dxfId="435" priority="434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434" priority="435">
      <formula>OR(Q$13="",Q$13=" ")</formula>
    </cfRule>
    <cfRule type="expression" dxfId="433" priority="436">
      <formula>OR(Q$13="A",Q$13="AES")</formula>
    </cfRule>
    <cfRule type="expression" dxfId="432" priority="437">
      <formula>OR(Q$13="M",Q$13="MADI")</formula>
    </cfRule>
    <cfRule type="expression" dxfId="431" priority="438">
      <formula>OR(Q$13="D",Q$13="DIS")</formula>
    </cfRule>
    <cfRule type="expression" dxfId="430" priority="439">
      <formula>OR(Q$13="S",Q$13="STD")</formula>
    </cfRule>
  </conditionalFormatting>
  <conditionalFormatting sqref="R31 R29 R27 R25 R23 R21 R19 R17">
    <cfRule type="expression" dxfId="429" priority="422">
      <formula>OR(Q$13="IPI",Q$13="IP in")</formula>
    </cfRule>
    <cfRule type="expression" dxfId="428" priority="424">
      <formula>OR(Q$13="FS")</formula>
    </cfRule>
    <cfRule type="expression" dxfId="427" priority="426">
      <formula>OR(Q$13="F",Q$13="Fiber")</formula>
    </cfRule>
    <cfRule type="expression" dxfId="426" priority="428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425" priority="429">
      <formula>OR(Q$13="",Q$13=" ")</formula>
    </cfRule>
    <cfRule type="expression" dxfId="424" priority="430">
      <formula>OR(Q$13="A",Q$13="AES")</formula>
    </cfRule>
    <cfRule type="expression" dxfId="423" priority="431">
      <formula>OR(Q$13="M",Q$13="MADI")</formula>
    </cfRule>
    <cfRule type="expression" dxfId="422" priority="432">
      <formula>OR(Q$13="D",Q$13="DIS")</formula>
    </cfRule>
    <cfRule type="expression" dxfId="421" priority="433">
      <formula>OR(Q$13="S",Q$13="STD")</formula>
    </cfRule>
  </conditionalFormatting>
  <conditionalFormatting sqref="O14:O16 O18 O20 O22 O24 O26 O28 O30">
    <cfRule type="expression" dxfId="420" priority="405">
      <formula>OR(O$13="IPI",O$13="IP in")</formula>
    </cfRule>
    <cfRule type="expression" dxfId="419" priority="407">
      <formula>OR(O$13="FS")</formula>
    </cfRule>
    <cfRule type="expression" dxfId="418" priority="409">
      <formula>OR(O$13="F",O$13="Fiber")</formula>
    </cfRule>
    <cfRule type="expression" dxfId="417" priority="416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416" priority="417">
      <formula>OR(O$13="",O$13=" ")</formula>
    </cfRule>
    <cfRule type="expression" dxfId="415" priority="418">
      <formula>OR(O$13="A",O$13="AES")</formula>
    </cfRule>
    <cfRule type="expression" dxfId="414" priority="419">
      <formula>OR(O$13="M",O$13="MADI")</formula>
    </cfRule>
    <cfRule type="expression" dxfId="413" priority="420">
      <formula>OR(O$13="D",O$13="DIS")</formula>
    </cfRule>
    <cfRule type="expression" dxfId="412" priority="421">
      <formula>OR(O$13="S",O$13="STD")</formula>
    </cfRule>
  </conditionalFormatting>
  <conditionalFormatting sqref="P14:P16 P18 P20 P22 P24 P26 P28 P30">
    <cfRule type="expression" dxfId="411" priority="404">
      <formula>OR(O$13="IPI",O$13="IP in")</formula>
    </cfRule>
    <cfRule type="expression" dxfId="410" priority="406">
      <formula>OR(O$13="FS")</formula>
    </cfRule>
    <cfRule type="expression" dxfId="409" priority="408">
      <formula>OR(O$13="F",O$13="Fiber")</formula>
    </cfRule>
    <cfRule type="expression" dxfId="408" priority="410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407" priority="411">
      <formula>OR(O$13="",O$13=" ")</formula>
    </cfRule>
    <cfRule type="expression" dxfId="406" priority="412">
      <formula>OR(O$13="A",O$13="AES")</formula>
    </cfRule>
    <cfRule type="expression" dxfId="405" priority="413">
      <formula>OR(O$13="M",O$13="MADI")</formula>
    </cfRule>
    <cfRule type="expression" dxfId="404" priority="414">
      <formula>OR(O$13="D",O$13="DIS")</formula>
    </cfRule>
    <cfRule type="expression" dxfId="403" priority="415">
      <formula>OR(O$13="S",O$13="STD")</formula>
    </cfRule>
  </conditionalFormatting>
  <conditionalFormatting sqref="O31 O29 O27 O25 O23 O21 O19 O17">
    <cfRule type="expression" dxfId="402" priority="387">
      <formula>OR(O$13="IPI",O$13="IP in")</formula>
    </cfRule>
    <cfRule type="expression" dxfId="401" priority="389">
      <formula>OR(O$13="FS")</formula>
    </cfRule>
    <cfRule type="expression" dxfId="400" priority="391">
      <formula>OR(O$13="F",O$13="Fiber")</formula>
    </cfRule>
    <cfRule type="expression" dxfId="399" priority="398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398" priority="399">
      <formula>OR(O$13="",O$13=" ")</formula>
    </cfRule>
    <cfRule type="expression" dxfId="397" priority="400">
      <formula>OR(O$13="A",O$13="AES")</formula>
    </cfRule>
    <cfRule type="expression" dxfId="396" priority="401">
      <formula>OR(O$13="M",O$13="MADI")</formula>
    </cfRule>
    <cfRule type="expression" dxfId="395" priority="402">
      <formula>OR(O$13="D",O$13="DIS")</formula>
    </cfRule>
    <cfRule type="expression" dxfId="394" priority="403">
      <formula>OR(O$13="S",O$13="STD")</formula>
    </cfRule>
  </conditionalFormatting>
  <conditionalFormatting sqref="P31 P29 P27 P25 P23 P21 P19 P17">
    <cfRule type="expression" dxfId="393" priority="386">
      <formula>OR(O$13="IPI",O$13="IP in")</formula>
    </cfRule>
    <cfRule type="expression" dxfId="392" priority="388">
      <formula>OR(O$13="FS")</formula>
    </cfRule>
    <cfRule type="expression" dxfId="391" priority="390">
      <formula>OR(O$13="F",O$13="Fiber")</formula>
    </cfRule>
    <cfRule type="expression" dxfId="390" priority="392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389" priority="393">
      <formula>OR(O$13="",O$13=" ")</formula>
    </cfRule>
    <cfRule type="expression" dxfId="388" priority="394">
      <formula>OR(O$13="A",O$13="AES")</formula>
    </cfRule>
    <cfRule type="expression" dxfId="387" priority="395">
      <formula>OR(O$13="M",O$13="MADI")</formula>
    </cfRule>
    <cfRule type="expression" dxfId="386" priority="396">
      <formula>OR(O$13="D",O$13="DIS")</formula>
    </cfRule>
    <cfRule type="expression" dxfId="385" priority="397">
      <formula>OR(O$13="S",O$13="STD")</formula>
    </cfRule>
  </conditionalFormatting>
  <conditionalFormatting sqref="M14:M16 M18 M20 M22 M24 M26 M28 M30">
    <cfRule type="expression" dxfId="384" priority="369">
      <formula>OR(M$13="IPI",M$13="IP in")</formula>
    </cfRule>
    <cfRule type="expression" dxfId="383" priority="371">
      <formula>OR(M$13="FS")</formula>
    </cfRule>
    <cfRule type="expression" dxfId="382" priority="373">
      <formula>OR(M$13="F",M$13="Fiber")</formula>
    </cfRule>
    <cfRule type="expression" dxfId="381" priority="380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380" priority="381">
      <formula>OR(M$13="",M$13=" ")</formula>
    </cfRule>
    <cfRule type="expression" dxfId="379" priority="382">
      <formula>OR(M$13="A",M$13="AES")</formula>
    </cfRule>
    <cfRule type="expression" dxfId="378" priority="383">
      <formula>OR(M$13="M",M$13="MADI")</formula>
    </cfRule>
    <cfRule type="expression" dxfId="377" priority="384">
      <formula>OR(M$13="D",M$13="DIS")</formula>
    </cfRule>
    <cfRule type="expression" dxfId="376" priority="385">
      <formula>OR(M$13="S",M$13="STD")</formula>
    </cfRule>
  </conditionalFormatting>
  <conditionalFormatting sqref="N14:N16 N18 N20 N22 N24 N26 N28 N30">
    <cfRule type="expression" dxfId="375" priority="368">
      <formula>OR(M$13="IPI",M$13="IP in")</formula>
    </cfRule>
    <cfRule type="expression" dxfId="374" priority="370">
      <formula>OR(M$13="FS")</formula>
    </cfRule>
    <cfRule type="expression" dxfId="373" priority="372">
      <formula>OR(M$13="F",M$13="Fiber")</formula>
    </cfRule>
    <cfRule type="expression" dxfId="372" priority="374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371" priority="375">
      <formula>OR(M$13="",M$13=" ")</formula>
    </cfRule>
    <cfRule type="expression" dxfId="370" priority="376">
      <formula>OR(M$13="A",M$13="AES")</formula>
    </cfRule>
    <cfRule type="expression" dxfId="369" priority="377">
      <formula>OR(M$13="M",M$13="MADI")</formula>
    </cfRule>
    <cfRule type="expression" dxfId="368" priority="378">
      <formula>OR(M$13="D",M$13="DIS")</formula>
    </cfRule>
    <cfRule type="expression" dxfId="367" priority="379">
      <formula>OR(M$13="S",M$13="STD")</formula>
    </cfRule>
  </conditionalFormatting>
  <conditionalFormatting sqref="M31 M29 M27 M25 M23 M21 M19 M17">
    <cfRule type="expression" dxfId="366" priority="351">
      <formula>OR(M$13="IPI",M$13="IP in")</formula>
    </cfRule>
    <cfRule type="expression" dxfId="365" priority="353">
      <formula>OR(M$13="FS")</formula>
    </cfRule>
    <cfRule type="expression" dxfId="364" priority="355">
      <formula>OR(M$13="F",M$13="Fiber")</formula>
    </cfRule>
    <cfRule type="expression" dxfId="363" priority="362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362" priority="363">
      <formula>OR(M$13="",M$13=" ")</formula>
    </cfRule>
    <cfRule type="expression" dxfId="361" priority="364">
      <formula>OR(M$13="A",M$13="AES")</formula>
    </cfRule>
    <cfRule type="expression" dxfId="360" priority="365">
      <formula>OR(M$13="M",M$13="MADI")</formula>
    </cfRule>
    <cfRule type="expression" dxfId="359" priority="366">
      <formula>OR(M$13="D",M$13="DIS")</formula>
    </cfRule>
    <cfRule type="expression" dxfId="358" priority="367">
      <formula>OR(M$13="S",M$13="STD")</formula>
    </cfRule>
  </conditionalFormatting>
  <conditionalFormatting sqref="N31 N29 N27 N25 N23 N21 N19 N17">
    <cfRule type="expression" dxfId="357" priority="350">
      <formula>OR(M$13="IPI",M$13="IP in")</formula>
    </cfRule>
    <cfRule type="expression" dxfId="356" priority="352">
      <formula>OR(M$13="FS")</formula>
    </cfRule>
    <cfRule type="expression" dxfId="355" priority="354">
      <formula>OR(M$13="F",M$13="Fiber")</formula>
    </cfRule>
    <cfRule type="expression" dxfId="354" priority="356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353" priority="357">
      <formula>OR(M$13="",M$13=" ")</formula>
    </cfRule>
    <cfRule type="expression" dxfId="352" priority="358">
      <formula>OR(M$13="A",M$13="AES")</formula>
    </cfRule>
    <cfRule type="expression" dxfId="351" priority="359">
      <formula>OR(M$13="M",M$13="MADI")</formula>
    </cfRule>
    <cfRule type="expression" dxfId="350" priority="360">
      <formula>OR(M$13="D",M$13="DIS")</formula>
    </cfRule>
    <cfRule type="expression" dxfId="349" priority="361">
      <formula>OR(M$13="S",M$13="STD")</formula>
    </cfRule>
  </conditionalFormatting>
  <conditionalFormatting sqref="K14:K16 K18 K20 K22 K24 K26 K28 K30">
    <cfRule type="expression" dxfId="348" priority="333">
      <formula>OR(K$13="IPI",K$13="IP in")</formula>
    </cfRule>
    <cfRule type="expression" dxfId="347" priority="335">
      <formula>OR(K$13="FS")</formula>
    </cfRule>
    <cfRule type="expression" dxfId="346" priority="337">
      <formula>OR(K$13="F",K$13="Fiber")</formula>
    </cfRule>
    <cfRule type="expression" dxfId="345" priority="344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344" priority="345">
      <formula>OR(K$13="",K$13=" ")</formula>
    </cfRule>
    <cfRule type="expression" dxfId="343" priority="346">
      <formula>OR(K$13="A",K$13="AES")</formula>
    </cfRule>
    <cfRule type="expression" dxfId="342" priority="347">
      <formula>OR(K$13="M",K$13="MADI")</formula>
    </cfRule>
    <cfRule type="expression" dxfId="341" priority="348">
      <formula>OR(K$13="D",K$13="DIS")</formula>
    </cfRule>
    <cfRule type="expression" dxfId="340" priority="349">
      <formula>OR(K$13="S",K$13="STD")</formula>
    </cfRule>
  </conditionalFormatting>
  <conditionalFormatting sqref="L14:L16 L18 L20 L22 L24 L26 L28 L30">
    <cfRule type="expression" dxfId="339" priority="332">
      <formula>OR(K$13="IPI",K$13="IP in")</formula>
    </cfRule>
    <cfRule type="expression" dxfId="338" priority="334">
      <formula>OR(K$13="FS")</formula>
    </cfRule>
    <cfRule type="expression" dxfId="337" priority="336">
      <formula>OR(K$13="F",K$13="Fiber")</formula>
    </cfRule>
    <cfRule type="expression" dxfId="336" priority="338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335" priority="339">
      <formula>OR(K$13="",K$13=" ")</formula>
    </cfRule>
    <cfRule type="expression" dxfId="334" priority="340">
      <formula>OR(K$13="A",K$13="AES")</formula>
    </cfRule>
    <cfRule type="expression" dxfId="333" priority="341">
      <formula>OR(K$13="M",K$13="MADI")</formula>
    </cfRule>
    <cfRule type="expression" dxfId="332" priority="342">
      <formula>OR(K$13="D",K$13="DIS")</formula>
    </cfRule>
    <cfRule type="expression" dxfId="331" priority="343">
      <formula>OR(K$13="S",K$13="STD")</formula>
    </cfRule>
  </conditionalFormatting>
  <conditionalFormatting sqref="K31 K29 K27 K25 K23 K21 K19 K17">
    <cfRule type="expression" dxfId="330" priority="315">
      <formula>OR(K$13="IPI",K$13="IP in")</formula>
    </cfRule>
    <cfRule type="expression" dxfId="329" priority="317">
      <formula>OR(K$13="FS")</formula>
    </cfRule>
    <cfRule type="expression" dxfId="328" priority="319">
      <formula>OR(K$13="F",K$13="Fiber")</formula>
    </cfRule>
    <cfRule type="expression" dxfId="327" priority="326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326" priority="327">
      <formula>OR(K$13="",K$13=" ")</formula>
    </cfRule>
    <cfRule type="expression" dxfId="325" priority="328">
      <formula>OR(K$13="A",K$13="AES")</formula>
    </cfRule>
    <cfRule type="expression" dxfId="324" priority="329">
      <formula>OR(K$13="M",K$13="MADI")</formula>
    </cfRule>
    <cfRule type="expression" dxfId="323" priority="330">
      <formula>OR(K$13="D",K$13="DIS")</formula>
    </cfRule>
    <cfRule type="expression" dxfId="322" priority="331">
      <formula>OR(K$13="S",K$13="STD")</formula>
    </cfRule>
  </conditionalFormatting>
  <conditionalFormatting sqref="L31 L29 L27 L25 L23 L21 L19 L17">
    <cfRule type="expression" dxfId="321" priority="314">
      <formula>OR(K$13="IPI",K$13="IP in")</formula>
    </cfRule>
    <cfRule type="expression" dxfId="320" priority="316">
      <formula>OR(K$13="FS")</formula>
    </cfRule>
    <cfRule type="expression" dxfId="319" priority="318">
      <formula>OR(K$13="F",K$13="Fiber")</formula>
    </cfRule>
    <cfRule type="expression" dxfId="318" priority="320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317" priority="321">
      <formula>OR(K$13="",K$13=" ")</formula>
    </cfRule>
    <cfRule type="expression" dxfId="316" priority="322">
      <formula>OR(K$13="A",K$13="AES")</formula>
    </cfRule>
    <cfRule type="expression" dxfId="315" priority="323">
      <formula>OR(K$13="M",K$13="MADI")</formula>
    </cfRule>
    <cfRule type="expression" dxfId="314" priority="324">
      <formula>OR(K$13="D",K$13="DIS")</formula>
    </cfRule>
    <cfRule type="expression" dxfId="313" priority="325">
      <formula>OR(K$13="S",K$13="STD")</formula>
    </cfRule>
  </conditionalFormatting>
  <conditionalFormatting sqref="I14:I16 I18 I20 I22 I24 I26 I28 I30">
    <cfRule type="expression" dxfId="312" priority="297">
      <formula>OR(I$13="IPI",I$13="IP in")</formula>
    </cfRule>
    <cfRule type="expression" dxfId="311" priority="299">
      <formula>OR(I$13="FS")</formula>
    </cfRule>
    <cfRule type="expression" dxfId="310" priority="301">
      <formula>OR(I$13="F",I$13="Fiber")</formula>
    </cfRule>
    <cfRule type="expression" dxfId="309" priority="308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308" priority="309">
      <formula>OR(I$13="",I$13=" ")</formula>
    </cfRule>
    <cfRule type="expression" dxfId="307" priority="310">
      <formula>OR(I$13="A",I$13="AES")</formula>
    </cfRule>
    <cfRule type="expression" dxfId="306" priority="311">
      <formula>OR(I$13="M",I$13="MADI")</formula>
    </cfRule>
    <cfRule type="expression" dxfId="305" priority="312">
      <formula>OR(I$13="D",I$13="DIS")</formula>
    </cfRule>
    <cfRule type="expression" dxfId="304" priority="313">
      <formula>OR(I$13="S",I$13="STD")</formula>
    </cfRule>
  </conditionalFormatting>
  <conditionalFormatting sqref="J14:J16 J18 J20 J22 J24 J26 J28 J30">
    <cfRule type="expression" dxfId="303" priority="296">
      <formula>OR(I$13="IPI",I$13="IP in")</formula>
    </cfRule>
    <cfRule type="expression" dxfId="302" priority="298">
      <formula>OR(I$13="FS")</formula>
    </cfRule>
    <cfRule type="expression" dxfId="301" priority="300">
      <formula>OR(I$13="F",I$13="Fiber")</formula>
    </cfRule>
    <cfRule type="expression" dxfId="300" priority="302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299" priority="303">
      <formula>OR(I$13="",I$13=" ")</formula>
    </cfRule>
    <cfRule type="expression" dxfId="298" priority="304">
      <formula>OR(I$13="A",I$13="AES")</formula>
    </cfRule>
    <cfRule type="expression" dxfId="297" priority="305">
      <formula>OR(I$13="M",I$13="MADI")</formula>
    </cfRule>
    <cfRule type="expression" dxfId="296" priority="306">
      <formula>OR(I$13="D",I$13="DIS")</formula>
    </cfRule>
    <cfRule type="expression" dxfId="295" priority="307">
      <formula>OR(I$13="S",I$13="STD")</formula>
    </cfRule>
  </conditionalFormatting>
  <conditionalFormatting sqref="I31 I29 I27 I25 I23 I21 I19 I17">
    <cfRule type="expression" dxfId="294" priority="279">
      <formula>OR(I$13="IPI",I$13="IP in")</formula>
    </cfRule>
    <cfRule type="expression" dxfId="293" priority="281">
      <formula>OR(I$13="FS")</formula>
    </cfRule>
    <cfRule type="expression" dxfId="292" priority="283">
      <formula>OR(I$13="F",I$13="Fiber")</formula>
    </cfRule>
    <cfRule type="expression" dxfId="291" priority="290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290" priority="291">
      <formula>OR(I$13="",I$13=" ")</formula>
    </cfRule>
    <cfRule type="expression" dxfId="289" priority="292">
      <formula>OR(I$13="A",I$13="AES")</formula>
    </cfRule>
    <cfRule type="expression" dxfId="288" priority="293">
      <formula>OR(I$13="M",I$13="MADI")</formula>
    </cfRule>
    <cfRule type="expression" dxfId="287" priority="294">
      <formula>OR(I$13="D",I$13="DIS")</formula>
    </cfRule>
    <cfRule type="expression" dxfId="286" priority="295">
      <formula>OR(I$13="S",I$13="STD")</formula>
    </cfRule>
  </conditionalFormatting>
  <conditionalFormatting sqref="J31 J29 J27 J25 J23 J21 J19 J17">
    <cfRule type="expression" dxfId="285" priority="278">
      <formula>OR(I$13="IPI",I$13="IP in")</formula>
    </cfRule>
    <cfRule type="expression" dxfId="284" priority="280">
      <formula>OR(I$13="FS")</formula>
    </cfRule>
    <cfRule type="expression" dxfId="283" priority="282">
      <formula>OR(I$13="F",I$13="Fiber")</formula>
    </cfRule>
    <cfRule type="expression" dxfId="282" priority="284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281" priority="285">
      <formula>OR(I$13="",I$13=" ")</formula>
    </cfRule>
    <cfRule type="expression" dxfId="280" priority="286">
      <formula>OR(I$13="A",I$13="AES")</formula>
    </cfRule>
    <cfRule type="expression" dxfId="279" priority="287">
      <formula>OR(I$13="M",I$13="MADI")</formula>
    </cfRule>
    <cfRule type="expression" dxfId="278" priority="288">
      <formula>OR(I$13="D",I$13="DIS")</formula>
    </cfRule>
    <cfRule type="expression" dxfId="277" priority="289">
      <formula>OR(I$13="S",I$13="STD")</formula>
    </cfRule>
  </conditionalFormatting>
  <conditionalFormatting sqref="G14:G16 G18 G20 G22 G24 G26 G28 G30">
    <cfRule type="expression" dxfId="276" priority="261">
      <formula>OR(G$13="IPI",G$13="IP in")</formula>
    </cfRule>
    <cfRule type="expression" dxfId="275" priority="263">
      <formula>OR(G$13="FS")</formula>
    </cfRule>
    <cfRule type="expression" dxfId="274" priority="265">
      <formula>OR(G$13="F",G$13="Fiber")</formula>
    </cfRule>
    <cfRule type="expression" dxfId="273" priority="272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272" priority="273">
      <formula>OR(G$13="",G$13=" ")</formula>
    </cfRule>
    <cfRule type="expression" dxfId="271" priority="274">
      <formula>OR(G$13="A",G$13="AES")</formula>
    </cfRule>
    <cfRule type="expression" dxfId="270" priority="275">
      <formula>OR(G$13="M",G$13="MADI")</formula>
    </cfRule>
    <cfRule type="expression" dxfId="269" priority="276">
      <formula>OR(G$13="D",G$13="DIS")</formula>
    </cfRule>
    <cfRule type="expression" dxfId="268" priority="277">
      <formula>OR(G$13="S",G$13="STD")</formula>
    </cfRule>
  </conditionalFormatting>
  <conditionalFormatting sqref="H14:H16 H18 H20 H22 H24 H26 H28 H30">
    <cfRule type="expression" dxfId="267" priority="260">
      <formula>OR(G$13="IPI",G$13="IP in")</formula>
    </cfRule>
    <cfRule type="expression" dxfId="266" priority="262">
      <formula>OR(G$13="FS")</formula>
    </cfRule>
    <cfRule type="expression" dxfId="265" priority="264">
      <formula>OR(G$13="F",G$13="Fiber")</formula>
    </cfRule>
    <cfRule type="expression" dxfId="264" priority="266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263" priority="267">
      <formula>OR(G$13="",G$13=" ")</formula>
    </cfRule>
    <cfRule type="expression" dxfId="262" priority="268">
      <formula>OR(G$13="A",G$13="AES")</formula>
    </cfRule>
    <cfRule type="expression" dxfId="261" priority="269">
      <formula>OR(G$13="M",G$13="MADI")</formula>
    </cfRule>
    <cfRule type="expression" dxfId="260" priority="270">
      <formula>OR(G$13="D",G$13="DIS")</formula>
    </cfRule>
    <cfRule type="expression" dxfId="259" priority="271">
      <formula>OR(G$13="S",G$13="STD")</formula>
    </cfRule>
  </conditionalFormatting>
  <conditionalFormatting sqref="G31 G29 G27 G25 G23 G21 G19 G17">
    <cfRule type="expression" dxfId="258" priority="243">
      <formula>OR(G$13="IPI",G$13="IP in")</formula>
    </cfRule>
    <cfRule type="expression" dxfId="257" priority="245">
      <formula>OR(G$13="FS")</formula>
    </cfRule>
    <cfRule type="expression" dxfId="256" priority="247">
      <formula>OR(G$13="F",G$13="Fiber")</formula>
    </cfRule>
    <cfRule type="expression" dxfId="255" priority="254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254" priority="255">
      <formula>OR(G$13="",G$13=" ")</formula>
    </cfRule>
    <cfRule type="expression" dxfId="253" priority="256">
      <formula>OR(G$13="A",G$13="AES")</formula>
    </cfRule>
    <cfRule type="expression" dxfId="252" priority="257">
      <formula>OR(G$13="M",G$13="MADI")</formula>
    </cfRule>
    <cfRule type="expression" dxfId="251" priority="258">
      <formula>OR(G$13="D",G$13="DIS")</formula>
    </cfRule>
    <cfRule type="expression" dxfId="250" priority="259">
      <formula>OR(G$13="S",G$13="STD")</formula>
    </cfRule>
  </conditionalFormatting>
  <conditionalFormatting sqref="H31 H29 H27 H25 H23 H21 H19 H17">
    <cfRule type="expression" dxfId="249" priority="242">
      <formula>OR(G$13="IPI",G$13="IP in")</formula>
    </cfRule>
    <cfRule type="expression" dxfId="248" priority="244">
      <formula>OR(G$13="FS")</formula>
    </cfRule>
    <cfRule type="expression" dxfId="247" priority="246">
      <formula>OR(G$13="F",G$13="Fiber")</formula>
    </cfRule>
    <cfRule type="expression" dxfId="246" priority="248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245" priority="249">
      <formula>OR(G$13="",G$13=" ")</formula>
    </cfRule>
    <cfRule type="expression" dxfId="244" priority="250">
      <formula>OR(G$13="A",G$13="AES")</formula>
    </cfRule>
    <cfRule type="expression" dxfId="243" priority="251">
      <formula>OR(G$13="M",G$13="MADI")</formula>
    </cfRule>
    <cfRule type="expression" dxfId="242" priority="252">
      <formula>OR(G$13="D",G$13="DIS")</formula>
    </cfRule>
    <cfRule type="expression" dxfId="241" priority="253">
      <formula>OR(G$13="S",G$13="STD")</formula>
    </cfRule>
  </conditionalFormatting>
  <conditionalFormatting sqref="E14:E16 E18 E20 E22 E24 E26 E28 E30">
    <cfRule type="expression" dxfId="240" priority="225">
      <formula>OR(E$13="IPI",E$13="IP in")</formula>
    </cfRule>
    <cfRule type="expression" dxfId="239" priority="227">
      <formula>OR(E$13="FS")</formula>
    </cfRule>
    <cfRule type="expression" dxfId="238" priority="229">
      <formula>OR(E$13="F",E$13="Fiber")</formula>
    </cfRule>
    <cfRule type="expression" dxfId="237" priority="236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236" priority="237">
      <formula>OR(E$13="",E$13=" ")</formula>
    </cfRule>
    <cfRule type="expression" dxfId="235" priority="238">
      <formula>OR(E$13="A",E$13="AES")</formula>
    </cfRule>
    <cfRule type="expression" dxfId="234" priority="239">
      <formula>OR(E$13="M",E$13="MADI")</formula>
    </cfRule>
    <cfRule type="expression" dxfId="233" priority="240">
      <formula>OR(E$13="D",E$13="DIS")</formula>
    </cfRule>
    <cfRule type="expression" dxfId="232" priority="241">
      <formula>OR(E$13="S",E$13="STD")</formula>
    </cfRule>
  </conditionalFormatting>
  <conditionalFormatting sqref="F14:F16 F18 F20 F22 F24 F26 F28 F30">
    <cfRule type="expression" dxfId="231" priority="224">
      <formula>OR(E$13="IPI",E$13="IP in")</formula>
    </cfRule>
    <cfRule type="expression" dxfId="230" priority="226">
      <formula>OR(E$13="FS")</formula>
    </cfRule>
    <cfRule type="expression" dxfId="229" priority="228">
      <formula>OR(E$13="F",E$13="Fiber")</formula>
    </cfRule>
    <cfRule type="expression" dxfId="228" priority="230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227" priority="231">
      <formula>OR(E$13="",E$13=" ")</formula>
    </cfRule>
    <cfRule type="expression" dxfId="226" priority="232">
      <formula>OR(E$13="A",E$13="AES")</formula>
    </cfRule>
    <cfRule type="expression" dxfId="225" priority="233">
      <formula>OR(E$13="M",E$13="MADI")</formula>
    </cfRule>
    <cfRule type="expression" dxfId="224" priority="234">
      <formula>OR(E$13="D",E$13="DIS")</formula>
    </cfRule>
    <cfRule type="expression" dxfId="223" priority="235">
      <formula>OR(E$13="S",E$13="STD")</formula>
    </cfRule>
  </conditionalFormatting>
  <conditionalFormatting sqref="E31 E29 E27 E25 E23 E21 E19 E17">
    <cfRule type="expression" dxfId="222" priority="207">
      <formula>OR(E$13="IPI",E$13="IP in")</formula>
    </cfRule>
    <cfRule type="expression" dxfId="221" priority="209">
      <formula>OR(E$13="FS")</formula>
    </cfRule>
    <cfRule type="expression" dxfId="220" priority="211">
      <formula>OR(E$13="F",E$13="Fiber")</formula>
    </cfRule>
    <cfRule type="expression" dxfId="219" priority="218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218" priority="219">
      <formula>OR(E$13="",E$13=" ")</formula>
    </cfRule>
    <cfRule type="expression" dxfId="217" priority="220">
      <formula>OR(E$13="A",E$13="AES")</formula>
    </cfRule>
    <cfRule type="expression" dxfId="216" priority="221">
      <formula>OR(E$13="M",E$13="MADI")</formula>
    </cfRule>
    <cfRule type="expression" dxfId="215" priority="222">
      <formula>OR(E$13="D",E$13="DIS")</formula>
    </cfRule>
    <cfRule type="expression" dxfId="214" priority="223">
      <formula>OR(E$13="S",E$13="STD")</formula>
    </cfRule>
  </conditionalFormatting>
  <conditionalFormatting sqref="F31 F29 F27 F25 F23 F21 F19 F17">
    <cfRule type="expression" dxfId="213" priority="206">
      <formula>OR(E$13="IPI",E$13="IP in")</formula>
    </cfRule>
    <cfRule type="expression" dxfId="212" priority="208">
      <formula>OR(E$13="FS")</formula>
    </cfRule>
    <cfRule type="expression" dxfId="211" priority="210">
      <formula>OR(E$13="F",E$13="Fiber")</formula>
    </cfRule>
    <cfRule type="expression" dxfId="210" priority="212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209" priority="213">
      <formula>OR(E$13="",E$13=" ")</formula>
    </cfRule>
    <cfRule type="expression" dxfId="208" priority="214">
      <formula>OR(E$13="A",E$13="AES")</formula>
    </cfRule>
    <cfRule type="expression" dxfId="207" priority="215">
      <formula>OR(E$13="M",E$13="MADI")</formula>
    </cfRule>
    <cfRule type="expression" dxfId="206" priority="216">
      <formula>OR(E$13="D",E$13="DIS")</formula>
    </cfRule>
    <cfRule type="expression" dxfId="205" priority="217">
      <formula>OR(E$13="S",E$13="STD")</formula>
    </cfRule>
  </conditionalFormatting>
  <conditionalFormatting sqref="C14:C16 C18 C20 C22 C24 C26 C28 C30">
    <cfRule type="expression" dxfId="204" priority="189">
      <formula>OR(C$13="IPI",C$13="IP in")</formula>
    </cfRule>
    <cfRule type="expression" dxfId="203" priority="191">
      <formula>OR(C$13="FS")</formula>
    </cfRule>
    <cfRule type="expression" dxfId="202" priority="193">
      <formula>OR(C$13="F",C$13="Fiber")</formula>
    </cfRule>
    <cfRule type="expression" dxfId="201" priority="200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200" priority="201">
      <formula>OR(C$13="",C$13=" ")</formula>
    </cfRule>
    <cfRule type="expression" dxfId="199" priority="202">
      <formula>OR(C$13="A",C$13="AES")</formula>
    </cfRule>
    <cfRule type="expression" dxfId="198" priority="203">
      <formula>OR(C$13="M",C$13="MADI")</formula>
    </cfRule>
    <cfRule type="expression" dxfId="197" priority="204">
      <formula>OR(C$13="D",C$13="DIS")</formula>
    </cfRule>
    <cfRule type="expression" dxfId="196" priority="205">
      <formula>OR(C$13="S",C$13="STD")</formula>
    </cfRule>
  </conditionalFormatting>
  <conditionalFormatting sqref="D14:D16 D18 D20 D22 D24 D26 D28 D30">
    <cfRule type="expression" dxfId="195" priority="188">
      <formula>OR(C$13="IPI",C$13="IP in")</formula>
    </cfRule>
    <cfRule type="expression" dxfId="194" priority="190">
      <formula>OR(C$13="FS")</formula>
    </cfRule>
    <cfRule type="expression" dxfId="193" priority="192">
      <formula>OR(C$13="F",C$13="Fiber")</formula>
    </cfRule>
    <cfRule type="expression" dxfId="192" priority="194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191" priority="195">
      <formula>OR(C$13="",C$13=" ")</formula>
    </cfRule>
    <cfRule type="expression" dxfId="190" priority="196">
      <formula>OR(C$13="A",C$13="AES")</formula>
    </cfRule>
    <cfRule type="expression" dxfId="189" priority="197">
      <formula>OR(C$13="M",C$13="MADI")</formula>
    </cfRule>
    <cfRule type="expression" dxfId="188" priority="198">
      <formula>OR(C$13="D",C$13="DIS")</formula>
    </cfRule>
    <cfRule type="expression" dxfId="187" priority="199">
      <formula>OR(C$13="S",C$13="STD")</formula>
    </cfRule>
  </conditionalFormatting>
  <conditionalFormatting sqref="C31 C29 C27 C25 C23 C21 C19 C17">
    <cfRule type="expression" dxfId="186" priority="171">
      <formula>OR(C$13="IPI",C$13="IP in")</formula>
    </cfRule>
    <cfRule type="expression" dxfId="185" priority="173">
      <formula>OR(C$13="FS")</formula>
    </cfRule>
    <cfRule type="expression" dxfId="184" priority="175">
      <formula>OR(C$13="F",C$13="Fiber")</formula>
    </cfRule>
    <cfRule type="expression" dxfId="183" priority="182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182" priority="183">
      <formula>OR(C$13="",C$13=" ")</formula>
    </cfRule>
    <cfRule type="expression" dxfId="181" priority="184">
      <formula>OR(C$13="A",C$13="AES")</formula>
    </cfRule>
    <cfRule type="expression" dxfId="180" priority="185">
      <formula>OR(C$13="M",C$13="MADI")</formula>
    </cfRule>
    <cfRule type="expression" dxfId="179" priority="186">
      <formula>OR(C$13="D",C$13="DIS")</formula>
    </cfRule>
    <cfRule type="expression" dxfId="178" priority="187">
      <formula>OR(C$13="S",C$13="STD")</formula>
    </cfRule>
  </conditionalFormatting>
  <conditionalFormatting sqref="D31 D29 D27 D25 D23 D21 D19 D17">
    <cfRule type="expression" dxfId="177" priority="170">
      <formula>OR(C$13="IPI",C$13="IP in")</formula>
    </cfRule>
    <cfRule type="expression" dxfId="176" priority="172">
      <formula>OR(C$13="FS")</formula>
    </cfRule>
    <cfRule type="expression" dxfId="175" priority="174">
      <formula>OR(C$13="F",C$13="Fiber")</formula>
    </cfRule>
    <cfRule type="expression" dxfId="174" priority="176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173" priority="177">
      <formula>OR(C$13="",C$13=" ")</formula>
    </cfRule>
    <cfRule type="expression" dxfId="172" priority="178">
      <formula>OR(C$13="A",C$13="AES")</formula>
    </cfRule>
    <cfRule type="expression" dxfId="171" priority="179">
      <formula>OR(C$13="M",C$13="MADI")</formula>
    </cfRule>
    <cfRule type="expression" dxfId="170" priority="180">
      <formula>OR(C$13="D",C$13="DIS")</formula>
    </cfRule>
    <cfRule type="expression" dxfId="169" priority="181">
      <formula>OR(C$13="S",C$13="STD")</formula>
    </cfRule>
  </conditionalFormatting>
  <conditionalFormatting sqref="A14:A16 A18 A20 A22 A24 A26 A28 A30">
    <cfRule type="expression" dxfId="168" priority="153">
      <formula>OR(A$13="IPI",A$13="IP in")</formula>
    </cfRule>
    <cfRule type="expression" dxfId="167" priority="155">
      <formula>OR(A$13="FS")</formula>
    </cfRule>
    <cfRule type="expression" dxfId="166" priority="157">
      <formula>OR(A$13="F",A$13="Fiber")</formula>
    </cfRule>
    <cfRule type="expression" dxfId="165" priority="164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164" priority="165">
      <formula>OR(A$13="",A$13=" ")</formula>
    </cfRule>
    <cfRule type="expression" dxfId="163" priority="166">
      <formula>OR(A$13="A",A$13="AES")</formula>
    </cfRule>
    <cfRule type="expression" dxfId="162" priority="167">
      <formula>OR(A$13="M",A$13="MADI")</formula>
    </cfRule>
    <cfRule type="expression" dxfId="161" priority="168">
      <formula>OR(A$13="D",A$13="DIS")</formula>
    </cfRule>
    <cfRule type="expression" dxfId="160" priority="169">
      <formula>OR(A$13="S",A$13="STD")</formula>
    </cfRule>
  </conditionalFormatting>
  <conditionalFormatting sqref="B14:B16 B18 B20 B22 B24 B26 B28 B30">
    <cfRule type="expression" dxfId="159" priority="152">
      <formula>OR(A$13="IPI",A$13="IP in")</formula>
    </cfRule>
    <cfRule type="expression" dxfId="158" priority="154">
      <formula>OR(A$13="FS")</formula>
    </cfRule>
    <cfRule type="expression" dxfId="157" priority="156">
      <formula>OR(A$13="F",A$13="Fiber")</formula>
    </cfRule>
    <cfRule type="expression" dxfId="156" priority="158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155" priority="159">
      <formula>OR(A$13="",A$13=" ")</formula>
    </cfRule>
    <cfRule type="expression" dxfId="154" priority="160">
      <formula>OR(A$13="A",A$13="AES")</formula>
    </cfRule>
    <cfRule type="expression" dxfId="153" priority="161">
      <formula>OR(A$13="M",A$13="MADI")</formula>
    </cfRule>
    <cfRule type="expression" dxfId="152" priority="162">
      <formula>OR(A$13="D",A$13="DIS")</formula>
    </cfRule>
    <cfRule type="expression" dxfId="151" priority="163">
      <formula>OR(A$13="S",A$13="STD")</formula>
    </cfRule>
  </conditionalFormatting>
  <conditionalFormatting sqref="A31 A29 A27 A25 A23 A21 A19 A17">
    <cfRule type="expression" dxfId="150" priority="135">
      <formula>OR(A$13="IPI",A$13="IP in")</formula>
    </cfRule>
    <cfRule type="expression" dxfId="149" priority="137">
      <formula>OR(A$13="FS")</formula>
    </cfRule>
    <cfRule type="expression" dxfId="148" priority="139">
      <formula>OR(A$13="F",A$13="Fiber")</formula>
    </cfRule>
    <cfRule type="expression" dxfId="147" priority="146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146" priority="147">
      <formula>OR(A$13="",A$13=" ")</formula>
    </cfRule>
    <cfRule type="expression" dxfId="145" priority="148">
      <formula>OR(A$13="A",A$13="AES")</formula>
    </cfRule>
    <cfRule type="expression" dxfId="144" priority="149">
      <formula>OR(A$13="M",A$13="MADI")</formula>
    </cfRule>
    <cfRule type="expression" dxfId="143" priority="150">
      <formula>OR(A$13="D",A$13="DIS")</formula>
    </cfRule>
    <cfRule type="expression" dxfId="142" priority="151">
      <formula>OR(A$13="S",A$13="STD")</formula>
    </cfRule>
  </conditionalFormatting>
  <conditionalFormatting sqref="B31 B29 B27 B25 B23 B21 B19 B17">
    <cfRule type="expression" dxfId="141" priority="134">
      <formula>OR(A$13="IPI",A$13="IP in")</formula>
    </cfRule>
    <cfRule type="expression" dxfId="140" priority="136">
      <formula>OR(A$13="FS")</formula>
    </cfRule>
    <cfRule type="expression" dxfId="139" priority="138">
      <formula>OR(A$13="F",A$13="Fiber")</formula>
    </cfRule>
    <cfRule type="expression" dxfId="138" priority="140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137" priority="141">
      <formula>OR(A$13="",A$13=" ")</formula>
    </cfRule>
    <cfRule type="expression" dxfId="136" priority="142">
      <formula>OR(A$13="A",A$13="AES")</formula>
    </cfRule>
    <cfRule type="expression" dxfId="135" priority="143">
      <formula>OR(A$13="M",A$13="MADI")</formula>
    </cfRule>
    <cfRule type="expression" dxfId="134" priority="144">
      <formula>OR(A$13="D",A$13="DIS")</formula>
    </cfRule>
    <cfRule type="expression" dxfId="133" priority="145">
      <formula>OR(A$13="S",A$13="STD")</formula>
    </cfRule>
  </conditionalFormatting>
  <conditionalFormatting sqref="AU4:AU39">
    <cfRule type="expression" dxfId="132" priority="119">
      <formula>(AU$3="M3")</formula>
    </cfRule>
    <cfRule type="expression" dxfId="131" priority="121">
      <formula>OR(AU$3="F",AU$3="Fiber")</formula>
    </cfRule>
    <cfRule type="expression" dxfId="130" priority="128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129" priority="129">
      <formula>OR(AU$3="",AU$3=" ")</formula>
    </cfRule>
    <cfRule type="expression" dxfId="128" priority="130">
      <formula>OR(AU$3="A",AU$3="AES")</formula>
    </cfRule>
    <cfRule type="expression" dxfId="127" priority="131">
      <formula>OR(AU$3="M",AU$3="MADI")</formula>
    </cfRule>
    <cfRule type="expression" dxfId="126" priority="132">
      <formula>OR(AU$3="E",AU$3="EMB")</formula>
    </cfRule>
    <cfRule type="expression" dxfId="125" priority="133">
      <formula>OR(AU$3="S",AU$3="STD")</formula>
    </cfRule>
  </conditionalFormatting>
  <conditionalFormatting sqref="AV4:AV39">
    <cfRule type="expression" dxfId="124" priority="115">
      <formula>OR(AU$3="IPO",AU$3="IP out")</formula>
    </cfRule>
    <cfRule type="expression" dxfId="123" priority="118">
      <formula>(AU$3="M3")</formula>
    </cfRule>
    <cfRule type="expression" dxfId="122" priority="120">
      <formula>OR(AU$3="F",AU$3="Fiber")</formula>
    </cfRule>
    <cfRule type="expression" dxfId="121" priority="122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120" priority="123">
      <formula>OR(AU$3="",AU$3=" ")</formula>
    </cfRule>
    <cfRule type="expression" dxfId="119" priority="124">
      <formula>OR(AU$3="A",AU$3="AES")</formula>
    </cfRule>
    <cfRule type="expression" dxfId="118" priority="125">
      <formula>OR(AU$3="M",AU$3="MADI")</formula>
    </cfRule>
    <cfRule type="expression" dxfId="117" priority="126">
      <formula>OR(AU$3="E",AU$3="EMB")</formula>
    </cfRule>
    <cfRule type="expression" dxfId="116" priority="127">
      <formula>OR(AU$3="S",AU$3="STD")</formula>
    </cfRule>
  </conditionalFormatting>
  <conditionalFormatting sqref="AU4">
    <cfRule type="expression" dxfId="115" priority="117">
      <formula>OR(AU$3="IPO",AU$3="IP out")</formula>
    </cfRule>
  </conditionalFormatting>
  <conditionalFormatting sqref="AU5:AU39">
    <cfRule type="expression" dxfId="114" priority="116">
      <formula>OR(AU$3="IPO",AU$3="IP out")</formula>
    </cfRule>
  </conditionalFormatting>
  <conditionalFormatting sqref="AS4:AS39">
    <cfRule type="expression" dxfId="113" priority="100">
      <formula>(AS$3="M3")</formula>
    </cfRule>
    <cfRule type="expression" dxfId="112" priority="102">
      <formula>OR(AS$3="F",AS$3="Fiber")</formula>
    </cfRule>
    <cfRule type="expression" dxfId="111" priority="109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110" priority="110">
      <formula>OR(AS$3="",AS$3=" ")</formula>
    </cfRule>
    <cfRule type="expression" dxfId="109" priority="111">
      <formula>OR(AS$3="A",AS$3="AES")</formula>
    </cfRule>
    <cfRule type="expression" dxfId="108" priority="112">
      <formula>OR(AS$3="M",AS$3="MADI")</formula>
    </cfRule>
    <cfRule type="expression" dxfId="107" priority="113">
      <formula>OR(AS$3="E",AS$3="EMB")</formula>
    </cfRule>
    <cfRule type="expression" dxfId="106" priority="114">
      <formula>OR(AS$3="S",AS$3="STD")</formula>
    </cfRule>
  </conditionalFormatting>
  <conditionalFormatting sqref="AT4:AT39">
    <cfRule type="expression" dxfId="105" priority="96">
      <formula>OR(AS$3="IPO",AS$3="IP out")</formula>
    </cfRule>
    <cfRule type="expression" dxfId="104" priority="99">
      <formula>(AS$3="M3")</formula>
    </cfRule>
    <cfRule type="expression" dxfId="103" priority="101">
      <formula>OR(AS$3="F",AS$3="Fiber")</formula>
    </cfRule>
    <cfRule type="expression" dxfId="102" priority="103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101" priority="104">
      <formula>OR(AS$3="",AS$3=" ")</formula>
    </cfRule>
    <cfRule type="expression" dxfId="100" priority="105">
      <formula>OR(AS$3="A",AS$3="AES")</formula>
    </cfRule>
    <cfRule type="expression" dxfId="99" priority="106">
      <formula>OR(AS$3="M",AS$3="MADI")</formula>
    </cfRule>
    <cfRule type="expression" dxfId="98" priority="107">
      <formula>OR(AS$3="E",AS$3="EMB")</formula>
    </cfRule>
    <cfRule type="expression" dxfId="97" priority="108">
      <formula>OR(AS$3="S",AS$3="STD")</formula>
    </cfRule>
  </conditionalFormatting>
  <conditionalFormatting sqref="AS4">
    <cfRule type="expression" dxfId="96" priority="98">
      <formula>OR(AS$3="IPO",AS$3="IP out")</formula>
    </cfRule>
  </conditionalFormatting>
  <conditionalFormatting sqref="AS5:AS39">
    <cfRule type="expression" dxfId="95" priority="97">
      <formula>OR(AS$3="IPO",AS$3="IP out")</formula>
    </cfRule>
  </conditionalFormatting>
  <conditionalFormatting sqref="AQ4:AQ39">
    <cfRule type="expression" dxfId="94" priority="81">
      <formula>(AQ$3="M3")</formula>
    </cfRule>
    <cfRule type="expression" dxfId="93" priority="83">
      <formula>OR(AQ$3="F",AQ$3="Fiber")</formula>
    </cfRule>
    <cfRule type="expression" dxfId="92" priority="90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91" priority="91">
      <formula>OR(AQ$3="",AQ$3=" ")</formula>
    </cfRule>
    <cfRule type="expression" dxfId="90" priority="92">
      <formula>OR(AQ$3="A",AQ$3="AES")</formula>
    </cfRule>
    <cfRule type="expression" dxfId="89" priority="93">
      <formula>OR(AQ$3="M",AQ$3="MADI")</formula>
    </cfRule>
    <cfRule type="expression" dxfId="88" priority="94">
      <formula>OR(AQ$3="E",AQ$3="EMB")</formula>
    </cfRule>
    <cfRule type="expression" dxfId="87" priority="95">
      <formula>OR(AQ$3="S",AQ$3="STD")</formula>
    </cfRule>
  </conditionalFormatting>
  <conditionalFormatting sqref="AR4:AR39">
    <cfRule type="expression" dxfId="86" priority="77">
      <formula>OR(AQ$3="IPO",AQ$3="IP out")</formula>
    </cfRule>
    <cfRule type="expression" dxfId="85" priority="80">
      <formula>(AQ$3="M3")</formula>
    </cfRule>
    <cfRule type="expression" dxfId="84" priority="82">
      <formula>OR(AQ$3="F",AQ$3="Fiber")</formula>
    </cfRule>
    <cfRule type="expression" dxfId="83" priority="84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82" priority="85">
      <formula>OR(AQ$3="",AQ$3=" ")</formula>
    </cfRule>
    <cfRule type="expression" dxfId="81" priority="86">
      <formula>OR(AQ$3="A",AQ$3="AES")</formula>
    </cfRule>
    <cfRule type="expression" dxfId="80" priority="87">
      <formula>OR(AQ$3="M",AQ$3="MADI")</formula>
    </cfRule>
    <cfRule type="expression" dxfId="79" priority="88">
      <formula>OR(AQ$3="E",AQ$3="EMB")</formula>
    </cfRule>
    <cfRule type="expression" dxfId="78" priority="89">
      <formula>OR(AQ$3="S",AQ$3="STD")</formula>
    </cfRule>
  </conditionalFormatting>
  <conditionalFormatting sqref="AQ4">
    <cfRule type="expression" dxfId="77" priority="79">
      <formula>OR(AQ$3="IPO",AQ$3="IP out")</formula>
    </cfRule>
  </conditionalFormatting>
  <conditionalFormatting sqref="AQ5:AQ39">
    <cfRule type="expression" dxfId="76" priority="78">
      <formula>OR(AQ$3="IPO",AQ$3="IP out")</formula>
    </cfRule>
  </conditionalFormatting>
  <conditionalFormatting sqref="AO4:AO39">
    <cfRule type="expression" dxfId="75" priority="62">
      <formula>(AO$3="M3")</formula>
    </cfRule>
    <cfRule type="expression" dxfId="74" priority="64">
      <formula>OR(AO$3="F",AO$3="Fiber")</formula>
    </cfRule>
    <cfRule type="expression" dxfId="73" priority="71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72" priority="72">
      <formula>OR(AO$3="",AO$3=" ")</formula>
    </cfRule>
    <cfRule type="expression" dxfId="71" priority="73">
      <formula>OR(AO$3="A",AO$3="AES")</formula>
    </cfRule>
    <cfRule type="expression" dxfId="70" priority="74">
      <formula>OR(AO$3="M",AO$3="MADI")</formula>
    </cfRule>
    <cfRule type="expression" dxfId="69" priority="75">
      <formula>OR(AO$3="E",AO$3="EMB")</formula>
    </cfRule>
    <cfRule type="expression" dxfId="68" priority="76">
      <formula>OR(AO$3="S",AO$3="STD")</formula>
    </cfRule>
  </conditionalFormatting>
  <conditionalFormatting sqref="AP4:AP39">
    <cfRule type="expression" dxfId="67" priority="58">
      <formula>OR(AO$3="IPO",AO$3="IP out")</formula>
    </cfRule>
    <cfRule type="expression" dxfId="66" priority="61">
      <formula>(AO$3="M3")</formula>
    </cfRule>
    <cfRule type="expression" dxfId="65" priority="63">
      <formula>OR(AO$3="F",AO$3="Fiber")</formula>
    </cfRule>
    <cfRule type="expression" dxfId="64" priority="65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63" priority="66">
      <formula>OR(AO$3="",AO$3=" ")</formula>
    </cfRule>
    <cfRule type="expression" dxfId="62" priority="67">
      <formula>OR(AO$3="A",AO$3="AES")</formula>
    </cfRule>
    <cfRule type="expression" dxfId="61" priority="68">
      <formula>OR(AO$3="M",AO$3="MADI")</formula>
    </cfRule>
    <cfRule type="expression" dxfId="60" priority="69">
      <formula>OR(AO$3="E",AO$3="EMB")</formula>
    </cfRule>
    <cfRule type="expression" dxfId="59" priority="70">
      <formula>OR(AO$3="S",AO$3="STD")</formula>
    </cfRule>
  </conditionalFormatting>
  <conditionalFormatting sqref="AO4">
    <cfRule type="expression" dxfId="58" priority="60">
      <formula>OR(AO$3="IPO",AO$3="IP out")</formula>
    </cfRule>
  </conditionalFormatting>
  <conditionalFormatting sqref="AO5:AO39">
    <cfRule type="expression" dxfId="57" priority="59">
      <formula>OR(AO$3="IPO",AO$3="IP out")</formula>
    </cfRule>
  </conditionalFormatting>
  <conditionalFormatting sqref="AM4:AM39">
    <cfRule type="expression" dxfId="56" priority="43">
      <formula>(AM$3="M3")</formula>
    </cfRule>
    <cfRule type="expression" dxfId="55" priority="45">
      <formula>OR(AM$3="F",AM$3="Fiber")</formula>
    </cfRule>
    <cfRule type="expression" dxfId="54" priority="52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53" priority="53">
      <formula>OR(AM$3="",AM$3=" ")</formula>
    </cfRule>
    <cfRule type="expression" dxfId="52" priority="54">
      <formula>OR(AM$3="A",AM$3="AES")</formula>
    </cfRule>
    <cfRule type="expression" dxfId="51" priority="55">
      <formula>OR(AM$3="M",AM$3="MADI")</formula>
    </cfRule>
    <cfRule type="expression" dxfId="50" priority="56">
      <formula>OR(AM$3="E",AM$3="EMB")</formula>
    </cfRule>
    <cfRule type="expression" dxfId="49" priority="57">
      <formula>OR(AM$3="S",AM$3="STD")</formula>
    </cfRule>
  </conditionalFormatting>
  <conditionalFormatting sqref="AN4:AN39">
    <cfRule type="expression" dxfId="48" priority="39">
      <formula>OR(AM$3="IPO",AM$3="IP out")</formula>
    </cfRule>
    <cfRule type="expression" dxfId="47" priority="42">
      <formula>(AM$3="M3")</formula>
    </cfRule>
    <cfRule type="expression" dxfId="46" priority="44">
      <formula>OR(AM$3="F",AM$3="Fiber")</formula>
    </cfRule>
    <cfRule type="expression" dxfId="45" priority="46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44" priority="47">
      <formula>OR(AM$3="",AM$3=" ")</formula>
    </cfRule>
    <cfRule type="expression" dxfId="43" priority="48">
      <formula>OR(AM$3="A",AM$3="AES")</formula>
    </cfRule>
    <cfRule type="expression" dxfId="42" priority="49">
      <formula>OR(AM$3="M",AM$3="MADI")</formula>
    </cfRule>
    <cfRule type="expression" dxfId="41" priority="50">
      <formula>OR(AM$3="E",AM$3="EMB")</formula>
    </cfRule>
    <cfRule type="expression" dxfId="40" priority="51">
      <formula>OR(AM$3="S",AM$3="STD")</formula>
    </cfRule>
  </conditionalFormatting>
  <conditionalFormatting sqref="AM4">
    <cfRule type="expression" dxfId="39" priority="41">
      <formula>OR(AM$3="IPO",AM$3="IP out")</formula>
    </cfRule>
  </conditionalFormatting>
  <conditionalFormatting sqref="AM5:AM39">
    <cfRule type="expression" dxfId="38" priority="40">
      <formula>OR(AM$3="IPO",AM$3="IP out")</formula>
    </cfRule>
  </conditionalFormatting>
  <conditionalFormatting sqref="AK4:AK39">
    <cfRule type="expression" dxfId="37" priority="24">
      <formula>(AK$3="M3")</formula>
    </cfRule>
    <cfRule type="expression" dxfId="36" priority="26">
      <formula>OR(AK$3="F",AK$3="Fiber")</formula>
    </cfRule>
    <cfRule type="expression" dxfId="35" priority="33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34" priority="34">
      <formula>OR(AK$3="",AK$3=" ")</formula>
    </cfRule>
    <cfRule type="expression" dxfId="33" priority="35">
      <formula>OR(AK$3="A",AK$3="AES")</formula>
    </cfRule>
    <cfRule type="expression" dxfId="32" priority="36">
      <formula>OR(AK$3="M",AK$3="MADI")</formula>
    </cfRule>
    <cfRule type="expression" dxfId="31" priority="37">
      <formula>OR(AK$3="E",AK$3="EMB")</formula>
    </cfRule>
    <cfRule type="expression" dxfId="30" priority="38">
      <formula>OR(AK$3="S",AK$3="STD")</formula>
    </cfRule>
  </conditionalFormatting>
  <conditionalFormatting sqref="AL4:AL39">
    <cfRule type="expression" dxfId="29" priority="20">
      <formula>OR(AK$3="IPO",AK$3="IP out")</formula>
    </cfRule>
    <cfRule type="expression" dxfId="28" priority="23">
      <formula>(AK$3="M3")</formula>
    </cfRule>
    <cfRule type="expression" dxfId="27" priority="25">
      <formula>OR(AK$3="F",AK$3="Fiber")</formula>
    </cfRule>
    <cfRule type="expression" dxfId="26" priority="27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5" priority="28">
      <formula>OR(AK$3="",AK$3=" ")</formula>
    </cfRule>
    <cfRule type="expression" dxfId="24" priority="29">
      <formula>OR(AK$3="A",AK$3="AES")</formula>
    </cfRule>
    <cfRule type="expression" dxfId="23" priority="30">
      <formula>OR(AK$3="M",AK$3="MADI")</formula>
    </cfRule>
    <cfRule type="expression" dxfId="22" priority="31">
      <formula>OR(AK$3="E",AK$3="EMB")</formula>
    </cfRule>
    <cfRule type="expression" dxfId="21" priority="32">
      <formula>OR(AK$3="S",AK$3="STD")</formula>
    </cfRule>
  </conditionalFormatting>
  <conditionalFormatting sqref="AK4">
    <cfRule type="expression" dxfId="20" priority="22">
      <formula>OR(AK$3="IPO",AK$3="IP out")</formula>
    </cfRule>
  </conditionalFormatting>
  <conditionalFormatting sqref="AK5:AK39">
    <cfRule type="expression" dxfId="19" priority="21">
      <formula>OR(AK$3="IPO",AK$3="IP out")</formula>
    </cfRule>
  </conditionalFormatting>
  <conditionalFormatting sqref="AI4:AI39">
    <cfRule type="expression" dxfId="18" priority="5">
      <formula>(AI$3="M3")</formula>
    </cfRule>
    <cfRule type="expression" dxfId="17" priority="7">
      <formula>OR(AI$3="F",AI$3="Fiber")</formula>
    </cfRule>
    <cfRule type="expression" dxfId="16" priority="14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15" priority="15">
      <formula>OR(AI$3="",AI$3=" ")</formula>
    </cfRule>
    <cfRule type="expression" dxfId="14" priority="16">
      <formula>OR(AI$3="A",AI$3="AES")</formula>
    </cfRule>
    <cfRule type="expression" dxfId="13" priority="17">
      <formula>OR(AI$3="M",AI$3="MADI")</formula>
    </cfRule>
    <cfRule type="expression" dxfId="12" priority="18">
      <formula>OR(AI$3="E",AI$3="EMB")</formula>
    </cfRule>
    <cfRule type="expression" dxfId="11" priority="19">
      <formula>OR(AI$3="S",AI$3="STD")</formula>
    </cfRule>
  </conditionalFormatting>
  <conditionalFormatting sqref="AJ4:AJ39">
    <cfRule type="expression" dxfId="10" priority="1">
      <formula>OR(AI$3="IPO",AI$3="IP out")</formula>
    </cfRule>
    <cfRule type="expression" dxfId="9" priority="4">
      <formula>(AI$3="M3")</formula>
    </cfRule>
    <cfRule type="expression" dxfId="8" priority="6">
      <formula>OR(AI$3="F",AI$3="Fiber")</formula>
    </cfRule>
    <cfRule type="expression" dxfId="7" priority="8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6" priority="9">
      <formula>OR(AI$3="",AI$3=" ")</formula>
    </cfRule>
    <cfRule type="expression" dxfId="5" priority="10">
      <formula>OR(AI$3="A",AI$3="AES")</formula>
    </cfRule>
    <cfRule type="expression" dxfId="4" priority="11">
      <formula>OR(AI$3="M",AI$3="MADI")</formula>
    </cfRule>
    <cfRule type="expression" dxfId="3" priority="12">
      <formula>OR(AI$3="E",AI$3="EMB")</formula>
    </cfRule>
    <cfRule type="expression" dxfId="2" priority="13">
      <formula>OR(AI$3="S",AI$3="STD")</formula>
    </cfRule>
  </conditionalFormatting>
  <conditionalFormatting sqref="AI4">
    <cfRule type="expression" dxfId="1" priority="3">
      <formula>OR(AI$3="IPO",AI$3="IP out")</formula>
    </cfRule>
  </conditionalFormatting>
  <conditionalFormatting sqref="AI5:AI39">
    <cfRule type="expression" dxfId="0" priority="2">
      <formula>OR(AI$3="IPO",AI$3="IP out")</formula>
    </cfRule>
  </conditionalFormatting>
  <dataValidations count="2">
    <dataValidation type="list" errorStyle="warning" allowBlank="1" showInputMessage="1" showErrorMessage="1" sqref="AI3:AX3">
      <formula1>$BD$2:$BD$9</formula1>
    </dataValidation>
    <dataValidation type="list" errorStyle="warning" allowBlank="1" showInputMessage="1" showErrorMessage="1" sqref="A13:AF13">
      <formula1>$BD$22:$BD$29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2011-09-15T18:31:59Z</cp:lastPrinted>
  <dcterms:created xsi:type="dcterms:W3CDTF">2011-08-15T15:03:17Z</dcterms:created>
  <dcterms:modified xsi:type="dcterms:W3CDTF">2014-12-16T22:43:40Z</dcterms:modified>
</cp:coreProperties>
</file>